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itul" sheetId="1" r:id="rId1"/>
    <sheet name="NSS-Kotva" sheetId="2" r:id="rId2"/>
    <sheet name="NSS-Regata" sheetId="3" r:id="rId3"/>
  </sheets>
  <definedNames/>
  <calcPr fullCalcOnLoad="1"/>
</workbook>
</file>

<file path=xl/sharedStrings.xml><?xml version="1.0" encoding="utf-8"?>
<sst xmlns="http://schemas.openxmlformats.org/spreadsheetml/2006/main" count="170" uniqueCount="111">
  <si>
    <t>Celkem</t>
  </si>
  <si>
    <t>Jméno</t>
  </si>
  <si>
    <t>Licence</t>
  </si>
  <si>
    <t>Klub</t>
  </si>
  <si>
    <t>1.</t>
  </si>
  <si>
    <t>2.</t>
  </si>
  <si>
    <t>3.</t>
  </si>
  <si>
    <t>131-040</t>
  </si>
  <si>
    <t>316-017</t>
  </si>
  <si>
    <t>Soutěž: 43. MODRÁ STUHA 2014</t>
  </si>
  <si>
    <t xml:space="preserve">Termín: 31.8.2014 </t>
  </si>
  <si>
    <t>Regatta</t>
  </si>
  <si>
    <t>Poř.</t>
  </si>
  <si>
    <t>Přijmení a jméno</t>
  </si>
  <si>
    <t>Jméno modelu</t>
  </si>
  <si>
    <t>Měřítko</t>
  </si>
  <si>
    <r>
      <t>L</t>
    </r>
    <r>
      <rPr>
        <b/>
        <vertAlign val="subscript"/>
        <sz val="10"/>
        <rFont val="Arial CE"/>
        <family val="2"/>
      </rPr>
      <t>KVR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</si>
  <si>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</si>
  <si>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</si>
  <si>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</si>
  <si>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</si>
  <si>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t>Dosažený čas T [s]</t>
  </si>
  <si>
    <t>Přepočít. Jízdy Tz [s]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</si>
  <si>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</si>
  <si>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</si>
  <si>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</si>
  <si>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K=</t>
  </si>
  <si>
    <t>Kopecký Zdeněk</t>
  </si>
  <si>
    <t>101-001</t>
  </si>
  <si>
    <t>Bílá Třemošná</t>
  </si>
  <si>
    <t>Dorian Grey - NSS-B</t>
  </si>
  <si>
    <t>Kroupa Milan</t>
  </si>
  <si>
    <t>131-011</t>
  </si>
  <si>
    <t xml:space="preserve"> Admiral Jablonec n. N.</t>
  </si>
  <si>
    <t>Endeavour</t>
  </si>
  <si>
    <t>1:24,6</t>
  </si>
  <si>
    <t>Douša Ladislav</t>
  </si>
  <si>
    <t>535-001</t>
  </si>
  <si>
    <t xml:space="preserve"> KLoM Písek</t>
  </si>
  <si>
    <t>Legend</t>
  </si>
  <si>
    <t>Bláha Vladimír</t>
  </si>
  <si>
    <t>131-047</t>
  </si>
  <si>
    <t>Critter</t>
  </si>
  <si>
    <t>Šenekel Michal</t>
  </si>
  <si>
    <t>1:20</t>
  </si>
  <si>
    <t>Jakeš Tomáš jun.</t>
  </si>
  <si>
    <t>Fregata Bakov</t>
  </si>
  <si>
    <t>Discovery</t>
  </si>
  <si>
    <t>Jízdní zkouška</t>
  </si>
  <si>
    <t>Podpis</t>
  </si>
  <si>
    <t>Ved. startoviště</t>
  </si>
  <si>
    <t>CZ-02/A/OS</t>
  </si>
  <si>
    <t>Rozhodčí</t>
  </si>
  <si>
    <t>Hlavní rozhodčí</t>
  </si>
  <si>
    <t>CZ-11/A</t>
  </si>
  <si>
    <t>Sekretář</t>
  </si>
  <si>
    <t>Termín: 30.8.2014</t>
  </si>
  <si>
    <t xml:space="preserve">NSS </t>
  </si>
  <si>
    <t>Stavební zkouška W</t>
  </si>
  <si>
    <r>
      <t xml:space="preserve">R </t>
    </r>
    <r>
      <rPr>
        <b/>
        <vertAlign val="subscript"/>
        <sz val="10"/>
        <rFont val="Arial CE"/>
        <family val="2"/>
      </rPr>
      <t>K</t>
    </r>
  </si>
  <si>
    <t>Přepočet Tz [s] na body</t>
  </si>
  <si>
    <t>Součet bodů</t>
  </si>
  <si>
    <t>Body MiČR</t>
  </si>
  <si>
    <t>Nejhorší jízda</t>
  </si>
  <si>
    <t>1. j</t>
  </si>
  <si>
    <t>2. j</t>
  </si>
  <si>
    <t>3. j</t>
  </si>
  <si>
    <t>Tz1</t>
  </si>
  <si>
    <t>P1</t>
  </si>
  <si>
    <t>Tz2</t>
  </si>
  <si>
    <t>P2</t>
  </si>
  <si>
    <t>Tz3</t>
  </si>
  <si>
    <t>P3</t>
  </si>
  <si>
    <t>Kvapil Miloš</t>
  </si>
  <si>
    <t>131-027</t>
  </si>
  <si>
    <t>Stormy Wheather</t>
  </si>
  <si>
    <t>1:13,5</t>
  </si>
  <si>
    <t>Mrákotová Lenka</t>
  </si>
  <si>
    <t>168-046</t>
  </si>
  <si>
    <t>Delta Pardubice</t>
  </si>
  <si>
    <t>Lenka</t>
  </si>
  <si>
    <t>Mrákota Josef</t>
  </si>
  <si>
    <t>168-027</t>
  </si>
  <si>
    <t>Jester    - NSS-C</t>
  </si>
  <si>
    <t>Diamant</t>
  </si>
  <si>
    <t>Malinský Miroslav</t>
  </si>
  <si>
    <t>076-010</t>
  </si>
  <si>
    <t>Brandýs n.L.</t>
  </si>
  <si>
    <t>Volvo open 70</t>
  </si>
  <si>
    <t>Stavební zkouška</t>
  </si>
  <si>
    <t>Rozhodčí               1</t>
  </si>
  <si>
    <t>Holan Otakar</t>
  </si>
  <si>
    <t>Jakubíková Hana</t>
  </si>
  <si>
    <t>Rosenbergová Irena</t>
  </si>
  <si>
    <t>Šenekelová Martina</t>
  </si>
  <si>
    <t>Lukeš  Petr</t>
  </si>
  <si>
    <t>Ing.Hanuška  Ladislav</t>
  </si>
  <si>
    <t>Ing.Tomášek Zdeněk</t>
  </si>
  <si>
    <t>CZ-25/A</t>
  </si>
  <si>
    <t>R-47NS</t>
  </si>
  <si>
    <t>R-4/NS</t>
  </si>
  <si>
    <t>R-47/NS</t>
  </si>
  <si>
    <t>R-53/NS</t>
  </si>
  <si>
    <t>R-53NS</t>
  </si>
  <si>
    <t xml:space="preserve">Holan Otakar </t>
  </si>
  <si>
    <t>Soutěž:   47.JABLONECKÁ KOTVA 2014</t>
  </si>
  <si>
    <t>Endeavour  -NSS-A</t>
  </si>
  <si>
    <t>Legend  - NSS-A</t>
  </si>
  <si>
    <t>Critter  - NSS-A</t>
  </si>
  <si>
    <t>DIAMONO  - NSS-A</t>
  </si>
  <si>
    <t>Discovery  - NSS-A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</si>
</sst>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000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0" fillId="0" borderId="16" xfId="53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9" fontId="0" fillId="0" borderId="17" xfId="53" applyNumberFormat="1" applyFont="1" applyFill="1" applyBorder="1" applyAlignment="1">
      <alignment horizontal="center" vertical="center"/>
      <protection/>
    </xf>
    <xf numFmtId="3" fontId="3" fillId="0" borderId="17" xfId="51" applyNumberFormat="1" applyFont="1" applyFill="1" applyBorder="1" applyAlignment="1" applyProtection="1">
      <alignment horizontal="center" vertical="center"/>
      <protection locked="0"/>
    </xf>
    <xf numFmtId="165" fontId="3" fillId="0" borderId="17" xfId="51" applyNumberFormat="1" applyFont="1" applyFill="1" applyBorder="1" applyAlignment="1" applyProtection="1">
      <alignment horizontal="center" vertical="center"/>
      <protection locked="0"/>
    </xf>
    <xf numFmtId="4" fontId="3" fillId="0" borderId="17" xfId="51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20" xfId="53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9" fontId="0" fillId="0" borderId="23" xfId="53" applyNumberFormat="1" applyFont="1" applyFill="1" applyBorder="1" applyAlignment="1">
      <alignment horizontal="left" vertical="center"/>
      <protection/>
    </xf>
    <xf numFmtId="49" fontId="0" fillId="0" borderId="20" xfId="53" applyNumberFormat="1" applyFont="1" applyFill="1" applyBorder="1" applyAlignment="1">
      <alignment horizontal="center" vertical="center"/>
      <protection/>
    </xf>
    <xf numFmtId="3" fontId="3" fillId="0" borderId="20" xfId="51" applyNumberFormat="1" applyFont="1" applyFill="1" applyBorder="1" applyAlignment="1" applyProtection="1">
      <alignment horizontal="center" vertical="center"/>
      <protection locked="0"/>
    </xf>
    <xf numFmtId="165" fontId="3" fillId="0" borderId="20" xfId="51" applyNumberFormat="1" applyFont="1" applyFill="1" applyBorder="1" applyAlignment="1" applyProtection="1">
      <alignment horizontal="center" vertical="center"/>
      <protection locked="0"/>
    </xf>
    <xf numFmtId="4" fontId="3" fillId="0" borderId="20" xfId="51" applyNumberFormat="1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0" fillId="0" borderId="25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3" xfId="53" applyFont="1" applyFill="1" applyBorder="1" applyAlignment="1">
      <alignment vertical="center"/>
      <protection/>
    </xf>
    <xf numFmtId="3" fontId="3" fillId="0" borderId="20" xfId="52" applyNumberFormat="1" applyFont="1" applyFill="1" applyBorder="1" applyAlignment="1" applyProtection="1">
      <alignment horizontal="center" vertical="center"/>
      <protection locked="0"/>
    </xf>
    <xf numFmtId="165" fontId="3" fillId="0" borderId="20" xfId="52" applyNumberFormat="1" applyFont="1" applyFill="1" applyBorder="1" applyAlignment="1" applyProtection="1">
      <alignment horizontal="center" vertical="center"/>
      <protection locked="0"/>
    </xf>
    <xf numFmtId="4" fontId="3" fillId="0" borderId="25" xfId="52" applyNumberFormat="1" applyFont="1" applyFill="1" applyBorder="1" applyAlignment="1" applyProtection="1">
      <alignment horizontal="center" vertical="center"/>
      <protection locked="0"/>
    </xf>
    <xf numFmtId="0" fontId="0" fillId="0" borderId="22" xfId="53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3" fontId="3" fillId="0" borderId="26" xfId="51" applyNumberFormat="1" applyFont="1" applyFill="1" applyBorder="1" applyAlignment="1" applyProtection="1">
      <alignment horizontal="center" vertical="center"/>
      <protection locked="0"/>
    </xf>
    <xf numFmtId="165" fontId="3" fillId="0" borderId="26" xfId="51" applyNumberFormat="1" applyFont="1" applyFill="1" applyBorder="1" applyAlignment="1" applyProtection="1">
      <alignment horizontal="center" vertical="center"/>
      <protection locked="0"/>
    </xf>
    <xf numFmtId="4" fontId="3" fillId="0" borderId="26" xfId="51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0" borderId="22" xfId="53" applyNumberFormat="1" applyFont="1" applyFill="1" applyBorder="1" applyAlignment="1">
      <alignment horizontal="center" vertical="center"/>
      <protection/>
    </xf>
    <xf numFmtId="3" fontId="3" fillId="0" borderId="22" xfId="51" applyNumberFormat="1" applyFont="1" applyFill="1" applyBorder="1" applyAlignment="1" applyProtection="1">
      <alignment horizontal="center" vertical="center"/>
      <protection locked="0"/>
    </xf>
    <xf numFmtId="165" fontId="3" fillId="0" borderId="22" xfId="51" applyNumberFormat="1" applyFont="1" applyFill="1" applyBorder="1" applyAlignment="1" applyProtection="1">
      <alignment horizontal="center" vertical="center"/>
      <protection locked="0"/>
    </xf>
    <xf numFmtId="4" fontId="3" fillId="0" borderId="22" xfId="51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49" applyFont="1" applyBorder="1" applyAlignment="1">
      <alignment horizontal="left"/>
      <protection/>
    </xf>
    <xf numFmtId="49" fontId="0" fillId="0" borderId="23" xfId="53" applyNumberFormat="1" applyFont="1" applyFill="1" applyBorder="1" applyAlignment="1">
      <alignment horizontal="center" vertical="center"/>
      <protection/>
    </xf>
    <xf numFmtId="4" fontId="3" fillId="0" borderId="25" xfId="51" applyNumberFormat="1" applyFont="1" applyFill="1" applyBorder="1" applyAlignment="1" applyProtection="1">
      <alignment horizontal="center" vertical="center"/>
      <protection locked="0"/>
    </xf>
    <xf numFmtId="49" fontId="0" fillId="0" borderId="22" xfId="53" applyNumberFormat="1" applyFont="1" applyFill="1" applyBorder="1" applyAlignment="1">
      <alignment horizontal="left" vertical="center"/>
      <protection/>
    </xf>
    <xf numFmtId="164" fontId="3" fillId="0" borderId="22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22" xfId="53" applyFont="1" applyFill="1" applyBorder="1" applyAlignment="1">
      <alignment horizontal="left" vertical="center"/>
      <protection/>
    </xf>
    <xf numFmtId="1" fontId="1" fillId="0" borderId="27" xfId="0" applyNumberFormat="1" applyFont="1" applyFill="1" applyBorder="1" applyAlignment="1">
      <alignment horizontal="center" vertical="center"/>
    </xf>
    <xf numFmtId="0" fontId="0" fillId="0" borderId="22" xfId="53" applyFont="1" applyFill="1" applyBorder="1" applyAlignment="1">
      <alignment horizontal="center" vertical="center"/>
      <protection/>
    </xf>
    <xf numFmtId="49" fontId="0" fillId="0" borderId="22" xfId="0" applyNumberFormat="1" applyBorder="1" applyAlignment="1">
      <alignment horizontal="center" vertical="center"/>
    </xf>
    <xf numFmtId="3" fontId="3" fillId="0" borderId="22" xfId="52" applyNumberFormat="1" applyFont="1" applyFill="1" applyBorder="1" applyAlignment="1" applyProtection="1">
      <alignment horizontal="center" vertical="center"/>
      <protection locked="0"/>
    </xf>
    <xf numFmtId="165" fontId="3" fillId="0" borderId="22" xfId="52" applyNumberFormat="1" applyFont="1" applyFill="1" applyBorder="1" applyAlignment="1" applyProtection="1">
      <alignment horizontal="center" vertical="center"/>
      <protection locked="0"/>
    </xf>
    <xf numFmtId="4" fontId="3" fillId="0" borderId="22" xfId="52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2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49" fontId="9" fillId="0" borderId="22" xfId="0" applyNumberFormat="1" applyFont="1" applyBorder="1" applyAlignment="1">
      <alignment/>
    </xf>
    <xf numFmtId="0" fontId="9" fillId="0" borderId="22" xfId="46" applyFont="1" applyFill="1" applyBorder="1" applyAlignment="1">
      <alignment horizontal="left"/>
      <protection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45" xfId="0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/>
    </xf>
    <xf numFmtId="49" fontId="1" fillId="33" borderId="48" xfId="0" applyNumberFormat="1" applyFont="1" applyFill="1" applyBorder="1" applyAlignment="1">
      <alignment horizontal="center" vertical="center"/>
    </xf>
    <xf numFmtId="2" fontId="3" fillId="0" borderId="20" xfId="49" applyNumberFormat="1" applyFont="1" applyFill="1" applyBorder="1" applyAlignment="1">
      <alignment horizontal="center"/>
      <protection/>
    </xf>
    <xf numFmtId="2" fontId="3" fillId="0" borderId="20" xfId="49" applyNumberFormat="1" applyFont="1" applyBorder="1" applyAlignment="1">
      <alignment horizont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49" xfId="47" applyFont="1" applyFill="1" applyBorder="1" applyAlignment="1">
      <alignment horizontal="center" vertical="center"/>
      <protection/>
    </xf>
    <xf numFmtId="4" fontId="2" fillId="0" borderId="50" xfId="53" applyNumberFormat="1" applyFont="1" applyFill="1" applyBorder="1" applyAlignment="1">
      <alignment horizontal="center" vertical="center"/>
      <protection/>
    </xf>
    <xf numFmtId="164" fontId="3" fillId="0" borderId="51" xfId="0" applyNumberFormat="1" applyFont="1" applyFill="1" applyBorder="1" applyAlignment="1">
      <alignment horizontal="center" vertical="center"/>
    </xf>
    <xf numFmtId="1" fontId="3" fillId="0" borderId="18" xfId="53" applyNumberFormat="1" applyFont="1" applyFill="1" applyBorder="1" applyAlignment="1">
      <alignment horizontal="center" vertical="center"/>
      <protection/>
    </xf>
    <xf numFmtId="1" fontId="3" fillId="0" borderId="52" xfId="53" applyNumberFormat="1" applyFont="1" applyFill="1" applyBorder="1" applyAlignment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 vertical="center"/>
    </xf>
    <xf numFmtId="164" fontId="2" fillId="0" borderId="54" xfId="53" applyNumberFormat="1" applyFont="1" applyFill="1" applyBorder="1" applyAlignment="1">
      <alignment horizontal="center" vertical="center"/>
      <protection/>
    </xf>
    <xf numFmtId="1" fontId="3" fillId="0" borderId="54" xfId="0" applyNumberFormat="1" applyFont="1" applyBorder="1" applyAlignment="1">
      <alignment horizontal="center" vertical="center"/>
    </xf>
    <xf numFmtId="164" fontId="2" fillId="0" borderId="55" xfId="53" applyNumberFormat="1" applyFont="1" applyFill="1" applyBorder="1" applyAlignment="1">
      <alignment horizontal="center" vertical="center"/>
      <protection/>
    </xf>
    <xf numFmtId="164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Font="1" applyFill="1" applyBorder="1" applyAlignment="1">
      <alignment vertical="center"/>
    </xf>
    <xf numFmtId="49" fontId="0" fillId="0" borderId="56" xfId="53" applyNumberFormat="1" applyFont="1" applyFill="1" applyBorder="1" applyAlignment="1">
      <alignment horizontal="center" vertical="center"/>
      <protection/>
    </xf>
    <xf numFmtId="3" fontId="3" fillId="0" borderId="56" xfId="51" applyNumberFormat="1" applyFont="1" applyFill="1" applyBorder="1" applyAlignment="1" applyProtection="1">
      <alignment horizontal="center" vertical="center"/>
      <protection locked="0"/>
    </xf>
    <xf numFmtId="165" fontId="3" fillId="0" borderId="56" xfId="51" applyNumberFormat="1" applyFont="1" applyFill="1" applyBorder="1" applyAlignment="1" applyProtection="1">
      <alignment horizontal="center" vertical="center"/>
      <protection locked="0"/>
    </xf>
    <xf numFmtId="4" fontId="3" fillId="0" borderId="56" xfId="51" applyNumberFormat="1" applyFont="1" applyFill="1" applyBorder="1" applyAlignment="1" applyProtection="1">
      <alignment horizontal="center" vertical="center"/>
      <protection locked="0"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horizontal="center" vertical="center"/>
      <protection/>
    </xf>
    <xf numFmtId="164" fontId="3" fillId="0" borderId="23" xfId="0" applyNumberFormat="1" applyFont="1" applyFill="1" applyBorder="1" applyAlignment="1">
      <alignment horizontal="center" vertical="center"/>
    </xf>
    <xf numFmtId="1" fontId="3" fillId="0" borderId="20" xfId="53" applyNumberFormat="1" applyFont="1" applyFill="1" applyBorder="1" applyAlignment="1">
      <alignment horizontal="center" vertical="center"/>
      <protection/>
    </xf>
    <xf numFmtId="1" fontId="3" fillId="0" borderId="24" xfId="53" applyNumberFormat="1" applyFont="1" applyFill="1" applyBorder="1" applyAlignment="1">
      <alignment horizontal="center" vertical="center"/>
      <protection/>
    </xf>
    <xf numFmtId="1" fontId="3" fillId="0" borderId="58" xfId="0" applyNumberFormat="1" applyFont="1" applyFill="1" applyBorder="1" applyAlignment="1">
      <alignment horizontal="center" vertical="center"/>
    </xf>
    <xf numFmtId="164" fontId="2" fillId="0" borderId="22" xfId="53" applyNumberFormat="1" applyFont="1" applyFill="1" applyBorder="1" applyAlignment="1">
      <alignment horizontal="center" vertical="center"/>
      <protection/>
    </xf>
    <xf numFmtId="164" fontId="2" fillId="0" borderId="29" xfId="53" applyNumberFormat="1" applyFont="1" applyFill="1" applyBorder="1" applyAlignment="1">
      <alignment horizontal="center" vertical="center"/>
      <protection/>
    </xf>
    <xf numFmtId="164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49" fontId="0" fillId="0" borderId="15" xfId="53" applyNumberFormat="1" applyFont="1" applyFill="1" applyBorder="1" applyAlignment="1">
      <alignment horizontal="center" vertical="center"/>
      <protection/>
    </xf>
    <xf numFmtId="0" fontId="3" fillId="0" borderId="22" xfId="47" applyFont="1" applyFill="1" applyBorder="1" applyAlignment="1">
      <alignment horizontal="center" vertical="center"/>
      <protection/>
    </xf>
    <xf numFmtId="0" fontId="3" fillId="0" borderId="37" xfId="47" applyFont="1" applyFill="1" applyBorder="1" applyAlignment="1">
      <alignment horizontal="center" vertical="center"/>
      <protection/>
    </xf>
    <xf numFmtId="164" fontId="3" fillId="0" borderId="59" xfId="0" applyNumberFormat="1" applyFont="1" applyFill="1" applyBorder="1" applyAlignment="1">
      <alignment horizontal="center" vertical="center"/>
    </xf>
    <xf numFmtId="1" fontId="3" fillId="0" borderId="22" xfId="53" applyNumberFormat="1" applyFont="1" applyFill="1" applyBorder="1" applyAlignment="1">
      <alignment horizontal="center" vertical="center"/>
      <protection/>
    </xf>
    <xf numFmtId="1" fontId="3" fillId="0" borderId="29" xfId="53" applyNumberFormat="1" applyFont="1" applyFill="1" applyBorder="1" applyAlignment="1">
      <alignment horizontal="center" vertical="center"/>
      <protection/>
    </xf>
    <xf numFmtId="1" fontId="3" fillId="0" borderId="60" xfId="0" applyNumberFormat="1" applyFont="1" applyFill="1" applyBorder="1" applyAlignment="1">
      <alignment horizontal="center" vertical="center"/>
    </xf>
    <xf numFmtId="164" fontId="2" fillId="0" borderId="5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49" fontId="3" fillId="0" borderId="22" xfId="48" applyNumberFormat="1" applyFont="1" applyFill="1" applyBorder="1" applyAlignment="1">
      <alignment vertical="center"/>
      <protection/>
    </xf>
    <xf numFmtId="0" fontId="3" fillId="0" borderId="61" xfId="47" applyFont="1" applyFill="1" applyBorder="1" applyAlignment="1">
      <alignment horizontal="center" vertical="center"/>
      <protection/>
    </xf>
    <xf numFmtId="0" fontId="3" fillId="0" borderId="62" xfId="47" applyFont="1" applyFill="1" applyBorder="1" applyAlignment="1">
      <alignment horizontal="center" vertical="center"/>
      <protection/>
    </xf>
    <xf numFmtId="164" fontId="3" fillId="0" borderId="48" xfId="0" applyNumberFormat="1" applyFont="1" applyFill="1" applyBorder="1" applyAlignment="1">
      <alignment horizontal="center" vertical="center"/>
    </xf>
    <xf numFmtId="1" fontId="3" fillId="0" borderId="61" xfId="53" applyNumberFormat="1" applyFont="1" applyFill="1" applyBorder="1" applyAlignment="1">
      <alignment horizontal="center" vertical="center"/>
      <protection/>
    </xf>
    <xf numFmtId="1" fontId="3" fillId="0" borderId="63" xfId="53" applyNumberFormat="1" applyFont="1" applyFill="1" applyBorder="1" applyAlignment="1">
      <alignment horizontal="center" vertical="center"/>
      <protection/>
    </xf>
    <xf numFmtId="1" fontId="3" fillId="0" borderId="64" xfId="0" applyNumberFormat="1" applyFont="1" applyFill="1" applyBorder="1" applyAlignment="1">
      <alignment horizontal="center" vertical="center"/>
    </xf>
    <xf numFmtId="164" fontId="2" fillId="0" borderId="45" xfId="53" applyNumberFormat="1" applyFont="1" applyFill="1" applyBorder="1" applyAlignment="1">
      <alignment horizontal="center" vertical="center"/>
      <protection/>
    </xf>
    <xf numFmtId="1" fontId="3" fillId="0" borderId="45" xfId="0" applyNumberFormat="1" applyFont="1" applyBorder="1" applyAlignment="1">
      <alignment horizontal="center" vertical="center"/>
    </xf>
    <xf numFmtId="164" fontId="2" fillId="0" borderId="65" xfId="53" applyNumberFormat="1" applyFont="1" applyFill="1" applyBorder="1" applyAlignment="1">
      <alignment horizontal="center" vertical="center"/>
      <protection/>
    </xf>
    <xf numFmtId="1" fontId="2" fillId="0" borderId="66" xfId="0" applyNumberFormat="1" applyFont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 vertical="center"/>
    </xf>
    <xf numFmtId="0" fontId="3" fillId="0" borderId="17" xfId="49" applyFont="1" applyBorder="1" applyAlignment="1">
      <alignment horizontal="left"/>
      <protection/>
    </xf>
    <xf numFmtId="1" fontId="0" fillId="0" borderId="67" xfId="0" applyNumberFormat="1" applyFont="1" applyFill="1" applyBorder="1" applyAlignment="1">
      <alignment horizontal="center" vertical="center"/>
    </xf>
    <xf numFmtId="0" fontId="0" fillId="0" borderId="68" xfId="53" applyFont="1" applyFill="1" applyBorder="1" applyAlignment="1">
      <alignment vertical="center"/>
      <protection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49" fontId="0" fillId="0" borderId="70" xfId="53" applyNumberFormat="1" applyFont="1" applyFill="1" applyBorder="1" applyAlignment="1">
      <alignment horizontal="center" vertical="center"/>
      <protection/>
    </xf>
    <xf numFmtId="3" fontId="3" fillId="0" borderId="70" xfId="51" applyNumberFormat="1" applyFont="1" applyFill="1" applyBorder="1" applyAlignment="1" applyProtection="1">
      <alignment horizontal="center" vertical="center"/>
      <protection locked="0"/>
    </xf>
    <xf numFmtId="165" fontId="3" fillId="0" borderId="70" xfId="51" applyNumberFormat="1" applyFont="1" applyFill="1" applyBorder="1" applyAlignment="1" applyProtection="1">
      <alignment horizontal="center" vertical="center"/>
      <protection locked="0"/>
    </xf>
    <xf numFmtId="4" fontId="3" fillId="0" borderId="68" xfId="51" applyNumberFormat="1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/>
    </xf>
    <xf numFmtId="0" fontId="3" fillId="0" borderId="31" xfId="47" applyFont="1" applyFill="1" applyBorder="1" applyAlignment="1">
      <alignment horizontal="center" vertical="center"/>
      <protection/>
    </xf>
    <xf numFmtId="0" fontId="3" fillId="0" borderId="41" xfId="47" applyFont="1" applyFill="1" applyBorder="1" applyAlignment="1">
      <alignment horizontal="center" vertical="center"/>
      <protection/>
    </xf>
    <xf numFmtId="4" fontId="2" fillId="0" borderId="71" xfId="53" applyNumberFormat="1" applyFont="1" applyFill="1" applyBorder="1" applyAlignment="1">
      <alignment horizontal="center" vertical="center"/>
      <protection/>
    </xf>
    <xf numFmtId="164" fontId="3" fillId="0" borderId="72" xfId="0" applyNumberFormat="1" applyFont="1" applyFill="1" applyBorder="1" applyAlignment="1">
      <alignment horizontal="center" vertical="center"/>
    </xf>
    <xf numFmtId="1" fontId="3" fillId="0" borderId="31" xfId="53" applyNumberFormat="1" applyFont="1" applyFill="1" applyBorder="1" applyAlignment="1">
      <alignment horizontal="center" vertical="center"/>
      <protection/>
    </xf>
    <xf numFmtId="1" fontId="3" fillId="0" borderId="73" xfId="53" applyNumberFormat="1" applyFont="1" applyFill="1" applyBorder="1" applyAlignment="1">
      <alignment horizontal="center" vertical="center"/>
      <protection/>
    </xf>
    <xf numFmtId="1" fontId="3" fillId="0" borderId="30" xfId="0" applyNumberFormat="1" applyFont="1" applyFill="1" applyBorder="1" applyAlignment="1">
      <alignment horizontal="center" vertical="center"/>
    </xf>
    <xf numFmtId="164" fontId="2" fillId="0" borderId="31" xfId="53" applyNumberFormat="1" applyFont="1" applyFill="1" applyBorder="1" applyAlignment="1">
      <alignment horizontal="center" vertical="center"/>
      <protection/>
    </xf>
    <xf numFmtId="1" fontId="3" fillId="0" borderId="31" xfId="0" applyNumberFormat="1" applyFont="1" applyBorder="1" applyAlignment="1">
      <alignment horizontal="center" vertical="center"/>
    </xf>
    <xf numFmtId="164" fontId="2" fillId="0" borderId="74" xfId="53" applyNumberFormat="1" applyFont="1" applyFill="1" applyBorder="1" applyAlignment="1">
      <alignment horizontal="center" vertical="center"/>
      <protection/>
    </xf>
    <xf numFmtId="164" fontId="2" fillId="0" borderId="73" xfId="53" applyNumberFormat="1" applyFont="1" applyFill="1" applyBorder="1" applyAlignment="1">
      <alignment horizontal="center" vertical="center"/>
      <protection/>
    </xf>
    <xf numFmtId="164" fontId="2" fillId="0" borderId="30" xfId="0" applyNumberFormat="1" applyFont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76" xfId="0" applyFont="1" applyBorder="1" applyAlignment="1">
      <alignment/>
    </xf>
    <xf numFmtId="0" fontId="9" fillId="0" borderId="20" xfId="0" applyFont="1" applyBorder="1" applyAlignment="1">
      <alignment/>
    </xf>
    <xf numFmtId="0" fontId="1" fillId="0" borderId="76" xfId="0" applyFont="1" applyBorder="1" applyAlignment="1">
      <alignment horizontal="right"/>
    </xf>
    <xf numFmtId="0" fontId="9" fillId="0" borderId="20" xfId="50" applyFont="1" applyBorder="1">
      <alignment/>
      <protection/>
    </xf>
    <xf numFmtId="0" fontId="1" fillId="0" borderId="77" xfId="0" applyFont="1" applyBorder="1" applyAlignment="1">
      <alignment/>
    </xf>
    <xf numFmtId="0" fontId="0" fillId="0" borderId="78" xfId="0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9" fillId="0" borderId="81" xfId="0" applyFont="1" applyBorder="1" applyAlignment="1">
      <alignment/>
    </xf>
    <xf numFmtId="0" fontId="9" fillId="0" borderId="82" xfId="0" applyFont="1" applyBorder="1" applyAlignment="1">
      <alignment/>
    </xf>
    <xf numFmtId="0" fontId="1" fillId="0" borderId="82" xfId="0" applyFont="1" applyBorder="1" applyAlignment="1">
      <alignment/>
    </xf>
    <xf numFmtId="0" fontId="0" fillId="0" borderId="82" xfId="0" applyBorder="1" applyAlignment="1">
      <alignment/>
    </xf>
    <xf numFmtId="0" fontId="1" fillId="0" borderId="83" xfId="0" applyFont="1" applyBorder="1" applyAlignment="1">
      <alignment/>
    </xf>
    <xf numFmtId="49" fontId="1" fillId="0" borderId="84" xfId="0" applyNumberFormat="1" applyFont="1" applyBorder="1" applyAlignment="1">
      <alignment/>
    </xf>
    <xf numFmtId="0" fontId="0" fillId="0" borderId="85" xfId="0" applyBorder="1" applyAlignment="1">
      <alignment/>
    </xf>
    <xf numFmtId="0" fontId="9" fillId="0" borderId="79" xfId="0" applyFont="1" applyBorder="1" applyAlignment="1">
      <alignment vertical="center"/>
    </xf>
    <xf numFmtId="0" fontId="9" fillId="0" borderId="79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85" xfId="0" applyFont="1" applyBorder="1" applyAlignment="1">
      <alignment/>
    </xf>
    <xf numFmtId="49" fontId="1" fillId="0" borderId="85" xfId="0" applyNumberFormat="1" applyFont="1" applyBorder="1" applyAlignment="1">
      <alignment/>
    </xf>
    <xf numFmtId="0" fontId="1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78" xfId="0" applyFont="1" applyBorder="1" applyAlignment="1">
      <alignment/>
    </xf>
    <xf numFmtId="1" fontId="1" fillId="0" borderId="90" xfId="0" applyNumberFormat="1" applyFont="1" applyFill="1" applyBorder="1" applyAlignment="1">
      <alignment horizontal="center" vertical="center"/>
    </xf>
    <xf numFmtId="0" fontId="1" fillId="0" borderId="20" xfId="53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49" fontId="1" fillId="0" borderId="23" xfId="53" applyNumberFormat="1" applyFont="1" applyFill="1" applyBorder="1" applyAlignment="1">
      <alignment horizontal="left" vertical="center"/>
      <protection/>
    </xf>
    <xf numFmtId="49" fontId="1" fillId="0" borderId="20" xfId="53" applyNumberFormat="1" applyFont="1" applyFill="1" applyBorder="1" applyAlignment="1">
      <alignment horizontal="center" vertical="center"/>
      <protection/>
    </xf>
    <xf numFmtId="1" fontId="1" fillId="0" borderId="90" xfId="0" applyNumberFormat="1" applyFont="1" applyFill="1" applyBorder="1" applyAlignment="1">
      <alignment horizontal="center" vertical="center"/>
    </xf>
    <xf numFmtId="0" fontId="1" fillId="0" borderId="16" xfId="53" applyFont="1" applyFill="1" applyBorder="1" applyAlignment="1">
      <alignment vertical="center"/>
      <protection/>
    </xf>
    <xf numFmtId="0" fontId="1" fillId="0" borderId="17" xfId="0" applyFont="1" applyFill="1" applyBorder="1" applyAlignment="1">
      <alignment horizontal="center" vertical="center"/>
    </xf>
    <xf numFmtId="49" fontId="2" fillId="0" borderId="17" xfId="48" applyNumberFormat="1" applyFont="1" applyFill="1" applyBorder="1" applyAlignment="1">
      <alignment vertical="center"/>
      <protection/>
    </xf>
    <xf numFmtId="0" fontId="1" fillId="0" borderId="17" xfId="0" applyFont="1" applyFill="1" applyBorder="1" applyAlignment="1">
      <alignment vertical="center"/>
    </xf>
    <xf numFmtId="1" fontId="2" fillId="0" borderId="5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3" borderId="9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1" fillId="33" borderId="9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92" xfId="0" applyFont="1" applyBorder="1" applyAlignment="1">
      <alignment/>
    </xf>
    <xf numFmtId="0" fontId="1" fillId="33" borderId="44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33" borderId="98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100" xfId="0" applyFont="1" applyBorder="1" applyAlignment="1">
      <alignment/>
    </xf>
    <xf numFmtId="49" fontId="1" fillId="0" borderId="76" xfId="0" applyNumberFormat="1" applyFont="1" applyBorder="1" applyAlignment="1">
      <alignment/>
    </xf>
    <xf numFmtId="0" fontId="1" fillId="33" borderId="101" xfId="0" applyFont="1" applyFill="1" applyBorder="1" applyAlignment="1">
      <alignment horizontal="center" vertical="center" wrapText="1"/>
    </xf>
    <xf numFmtId="0" fontId="1" fillId="33" borderId="10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7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76" xfId="0" applyFont="1" applyBorder="1" applyAlignment="1">
      <alignment/>
    </xf>
    <xf numFmtId="49" fontId="9" fillId="0" borderId="20" xfId="0" applyNumberFormat="1" applyFont="1" applyBorder="1" applyAlignment="1">
      <alignment/>
    </xf>
    <xf numFmtId="0" fontId="10" fillId="0" borderId="103" xfId="0" applyFont="1" applyBorder="1" applyAlignment="1">
      <alignment/>
    </xf>
    <xf numFmtId="0" fontId="0" fillId="0" borderId="76" xfId="0" applyBorder="1" applyAlignment="1">
      <alignment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103" xfId="0" applyFont="1" applyBorder="1" applyAlignment="1">
      <alignment/>
    </xf>
    <xf numFmtId="0" fontId="9" fillId="0" borderId="25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10" fillId="0" borderId="104" xfId="0" applyFont="1" applyBorder="1" applyAlignment="1">
      <alignment/>
    </xf>
    <xf numFmtId="0" fontId="9" fillId="0" borderId="104" xfId="0" applyFont="1" applyBorder="1" applyAlignment="1">
      <alignment/>
    </xf>
    <xf numFmtId="0" fontId="1" fillId="0" borderId="77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1" fillId="33" borderId="10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rohr_ 2003k" xfId="46"/>
    <cellStyle name="normální_borohradekmicr2006" xfId="47"/>
    <cellStyle name="normální_F4-A jun" xfId="48"/>
    <cellStyle name="normální_NSS-XX" xfId="49"/>
    <cellStyle name="normální_Regatta_vysl" xfId="50"/>
    <cellStyle name="normální_Regatta_vysl_06" xfId="51"/>
    <cellStyle name="normální_Regatta_vysl_06_výsledková listina 2008 - 1 soutěž" xfId="52"/>
    <cellStyle name="normální_St_listiny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63</xdr:row>
      <xdr:rowOff>152400</xdr:rowOff>
    </xdr:to>
    <xdr:pic>
      <xdr:nvPicPr>
        <xdr:cNvPr id="1" name="Obrázek 2" descr="Výsledky-titul-Kotva+Stuha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" sqref="M2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8.75390625" style="0" customWidth="1"/>
    <col min="4" max="4" width="21.875" style="0" customWidth="1"/>
    <col min="5" max="5" width="17.875" style="0" customWidth="1"/>
    <col min="6" max="6" width="6.87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hidden="1" customWidth="1"/>
    <col min="16" max="16" width="4.125" style="0" hidden="1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hidden="1" customWidth="1"/>
    <col min="30" max="30" width="3.875" style="0" customWidth="1"/>
    <col min="31" max="31" width="7.00390625" style="0" customWidth="1"/>
  </cols>
  <sheetData>
    <row r="1" spans="1:27" ht="15" customHeight="1">
      <c r="A1" s="236" t="s">
        <v>105</v>
      </c>
      <c r="B1" s="236"/>
      <c r="C1" s="236"/>
      <c r="D1" s="236"/>
      <c r="E1" s="236"/>
      <c r="F1" s="236"/>
      <c r="G1" s="236"/>
      <c r="H1" s="236"/>
      <c r="I1" s="236"/>
      <c r="J1" s="23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" customHeight="1">
      <c r="A2" s="236" t="s">
        <v>56</v>
      </c>
      <c r="B2" s="236"/>
      <c r="C2" s="236"/>
      <c r="D2" s="236"/>
      <c r="E2" s="236"/>
      <c r="F2" s="236"/>
      <c r="G2" s="236"/>
      <c r="H2" s="236"/>
      <c r="I2" s="236"/>
      <c r="J2" s="23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4" ht="19.5" customHeight="1">
      <c r="A3" s="250" t="s">
        <v>57</v>
      </c>
      <c r="B3" s="250"/>
      <c r="C3" s="99"/>
      <c r="D3" s="100"/>
      <c r="E3" s="100"/>
      <c r="F3" s="100"/>
      <c r="G3" s="100"/>
      <c r="H3" s="100"/>
      <c r="I3" s="100"/>
      <c r="J3" s="100"/>
      <c r="K3" s="100"/>
      <c r="L3" s="101"/>
      <c r="M3" s="100"/>
      <c r="N3" s="100"/>
      <c r="O3" s="100"/>
      <c r="P3" s="11"/>
      <c r="Q3" s="5"/>
      <c r="R3" s="7"/>
      <c r="S3" s="100"/>
      <c r="T3" s="100"/>
      <c r="U3" s="100"/>
      <c r="V3" s="100"/>
      <c r="W3" s="100"/>
      <c r="X3" s="100"/>
    </row>
    <row r="4" spans="1:24" ht="19.5" customHeight="1" thickBot="1">
      <c r="A4" s="250"/>
      <c r="B4" s="250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2"/>
      <c r="Q4" s="102"/>
      <c r="R4" s="11"/>
      <c r="S4" s="100"/>
      <c r="T4" s="100"/>
      <c r="U4" s="100"/>
      <c r="V4" s="100"/>
      <c r="W4" s="100"/>
      <c r="X4" s="100"/>
    </row>
    <row r="5" spans="1:31" s="105" customFormat="1" ht="15" customHeight="1" thickBot="1">
      <c r="A5" s="251" t="s">
        <v>12</v>
      </c>
      <c r="B5" s="237" t="s">
        <v>13</v>
      </c>
      <c r="C5" s="237" t="s">
        <v>2</v>
      </c>
      <c r="D5" s="237" t="s">
        <v>3</v>
      </c>
      <c r="E5" s="237" t="s">
        <v>14</v>
      </c>
      <c r="F5" s="237" t="s">
        <v>15</v>
      </c>
      <c r="G5" s="14" t="s">
        <v>16</v>
      </c>
      <c r="H5" s="14" t="s">
        <v>17</v>
      </c>
      <c r="I5" s="103" t="s">
        <v>18</v>
      </c>
      <c r="J5" s="15" t="s">
        <v>19</v>
      </c>
      <c r="K5" s="15" t="s">
        <v>20</v>
      </c>
      <c r="L5" s="245" t="s">
        <v>58</v>
      </c>
      <c r="M5" s="246"/>
      <c r="N5" s="246"/>
      <c r="O5" s="247"/>
      <c r="P5" s="239" t="s">
        <v>59</v>
      </c>
      <c r="Q5" s="241" t="s">
        <v>21</v>
      </c>
      <c r="R5" s="241"/>
      <c r="S5" s="242"/>
      <c r="T5" s="248" t="s">
        <v>60</v>
      </c>
      <c r="U5" s="249"/>
      <c r="V5" s="249"/>
      <c r="W5" s="249"/>
      <c r="X5" s="249"/>
      <c r="Y5" s="249"/>
      <c r="Z5" s="239" t="s">
        <v>61</v>
      </c>
      <c r="AA5" s="256" t="s">
        <v>62</v>
      </c>
      <c r="AB5" s="104"/>
      <c r="AC5" s="258" t="s">
        <v>63</v>
      </c>
      <c r="AE5" s="106"/>
    </row>
    <row r="6" spans="1:31" s="105" customFormat="1" ht="15" customHeight="1" thickBot="1">
      <c r="A6" s="252"/>
      <c r="B6" s="238"/>
      <c r="C6" s="238"/>
      <c r="D6" s="238"/>
      <c r="E6" s="238"/>
      <c r="F6" s="238"/>
      <c r="G6" s="107" t="s">
        <v>23</v>
      </c>
      <c r="H6" s="107" t="s">
        <v>24</v>
      </c>
      <c r="I6" s="107" t="s">
        <v>25</v>
      </c>
      <c r="J6" s="18" t="s">
        <v>26</v>
      </c>
      <c r="K6" s="108">
        <f>(AVERAGE(G7:G17)*POWER(AVERAGE(H7:H17),1/2))/POWER(AVERAGE(I7:I17),1/3)</f>
        <v>314.31437586820164</v>
      </c>
      <c r="L6" s="109" t="s">
        <v>4</v>
      </c>
      <c r="M6" s="109" t="s">
        <v>5</v>
      </c>
      <c r="N6" s="109" t="s">
        <v>6</v>
      </c>
      <c r="O6" s="110" t="s">
        <v>0</v>
      </c>
      <c r="P6" s="240"/>
      <c r="Q6" s="110" t="s">
        <v>64</v>
      </c>
      <c r="R6" s="110" t="s">
        <v>65</v>
      </c>
      <c r="S6" s="111" t="s">
        <v>66</v>
      </c>
      <c r="T6" s="112" t="s">
        <v>67</v>
      </c>
      <c r="U6" s="113" t="s">
        <v>68</v>
      </c>
      <c r="V6" s="109" t="s">
        <v>69</v>
      </c>
      <c r="W6" s="109" t="s">
        <v>70</v>
      </c>
      <c r="X6" s="109" t="s">
        <v>71</v>
      </c>
      <c r="Y6" s="109" t="s">
        <v>72</v>
      </c>
      <c r="Z6" s="240"/>
      <c r="AA6" s="257"/>
      <c r="AB6" s="104"/>
      <c r="AC6" s="258"/>
      <c r="AE6" s="106"/>
    </row>
    <row r="7" spans="1:31" ht="15" customHeight="1">
      <c r="A7" s="224">
        <v>1</v>
      </c>
      <c r="B7" s="225" t="s">
        <v>31</v>
      </c>
      <c r="C7" s="226" t="s">
        <v>32</v>
      </c>
      <c r="D7" s="227" t="s">
        <v>33</v>
      </c>
      <c r="E7" s="228" t="s">
        <v>34</v>
      </c>
      <c r="F7" s="229" t="s">
        <v>35</v>
      </c>
      <c r="G7" s="35">
        <v>1032</v>
      </c>
      <c r="H7" s="36">
        <v>0.994</v>
      </c>
      <c r="I7" s="37">
        <v>13.38</v>
      </c>
      <c r="J7" s="114">
        <f>G7*SQRT(H7)/(456*POWER(I7,1/3))</f>
        <v>0.9504355575096449</v>
      </c>
      <c r="K7" s="115">
        <f>IF(J7&gt;1,J7/J7^(2*LOG10(J7)),J7*J7^(2*LOG10(J7)))</f>
        <v>0.9525712992453342</v>
      </c>
      <c r="L7" s="116">
        <v>94</v>
      </c>
      <c r="M7" s="116">
        <v>95</v>
      </c>
      <c r="N7" s="117">
        <v>93</v>
      </c>
      <c r="O7" s="118">
        <f>AVERAGE(L7:N7)</f>
        <v>94</v>
      </c>
      <c r="P7" s="119"/>
      <c r="Q7" s="120">
        <v>2105</v>
      </c>
      <c r="R7" s="120">
        <v>2127</v>
      </c>
      <c r="S7" s="121">
        <v>2402</v>
      </c>
      <c r="T7" s="122">
        <f aca="true" t="shared" si="0" ref="T7:T16">K7*Q7</f>
        <v>2005.1625849114287</v>
      </c>
      <c r="U7" s="123">
        <f aca="true" t="shared" si="1" ref="U7:U16">ROUND((MIN($T$8:$T$18)/T7)*50,3)</f>
        <v>48.38</v>
      </c>
      <c r="V7" s="124">
        <f>K7*R7</f>
        <v>2026.119153494826</v>
      </c>
      <c r="W7" s="123">
        <f>ROUND((MIN($V$8:$V$18)/V7)*50,3)</f>
        <v>43.257</v>
      </c>
      <c r="X7" s="124">
        <f>K7*S7</f>
        <v>2288.076260787293</v>
      </c>
      <c r="Y7" s="125">
        <f>ROUND((MIN($X$8:$X$18)/X7)*50,3)</f>
        <v>41.873</v>
      </c>
      <c r="Z7" s="126">
        <f>ROUND(O7+U7+W7+Y7-(MIN(U7,W7,Y7)),3)</f>
        <v>185.637</v>
      </c>
      <c r="AA7" s="127"/>
      <c r="AB7" s="128"/>
      <c r="AC7" s="129">
        <f>MIN(U7,W7,Y7)</f>
        <v>41.873</v>
      </c>
      <c r="AE7" s="6"/>
    </row>
    <row r="8" spans="1:31" s="2" customFormat="1" ht="15" customHeight="1">
      <c r="A8" s="29">
        <v>2</v>
      </c>
      <c r="B8" s="130" t="s">
        <v>73</v>
      </c>
      <c r="C8" s="31" t="s">
        <v>74</v>
      </c>
      <c r="D8" s="32" t="s">
        <v>33</v>
      </c>
      <c r="E8" s="131" t="s">
        <v>75</v>
      </c>
      <c r="F8" s="132" t="s">
        <v>76</v>
      </c>
      <c r="G8" s="133">
        <v>900</v>
      </c>
      <c r="H8" s="134">
        <v>0.689</v>
      </c>
      <c r="I8" s="135">
        <v>10.87</v>
      </c>
      <c r="J8" s="114">
        <f aca="true" t="shared" si="2" ref="J8:J16">G8*SQRT(H8)/(456*POWER(I8,1/3))</f>
        <v>0.7395668387438986</v>
      </c>
      <c r="K8" s="115">
        <f aca="true" t="shared" si="3" ref="K8:K16">IF(J8&gt;1,J8/J8^(2*LOG10(J8)),J8*J8^(2*LOG10(J8)))</f>
        <v>0.8004076992932794</v>
      </c>
      <c r="L8" s="136">
        <v>86</v>
      </c>
      <c r="M8" s="136">
        <v>84</v>
      </c>
      <c r="N8" s="137">
        <v>85</v>
      </c>
      <c r="O8" s="118">
        <f aca="true" t="shared" si="4" ref="O8:O16">AVERAGE(L8:N8)</f>
        <v>85</v>
      </c>
      <c r="P8" s="138"/>
      <c r="Q8" s="139">
        <v>2424</v>
      </c>
      <c r="R8" s="139">
        <v>2190</v>
      </c>
      <c r="S8" s="140">
        <v>2394</v>
      </c>
      <c r="T8" s="141">
        <f t="shared" si="0"/>
        <v>1940.1882630869093</v>
      </c>
      <c r="U8" s="142">
        <f t="shared" si="1"/>
        <v>50</v>
      </c>
      <c r="V8" s="58">
        <f>K8*R8</f>
        <v>1752.8928614522817</v>
      </c>
      <c r="W8" s="142">
        <f>ROUND((MIN($V$8:$V$18)/V8)*50,3)</f>
        <v>50</v>
      </c>
      <c r="X8" s="58">
        <f>K8*S8</f>
        <v>1916.1760321081108</v>
      </c>
      <c r="Y8" s="143">
        <f>ROUND((MIN($X$8:$X$18)/X8)*50,3)</f>
        <v>50</v>
      </c>
      <c r="Z8" s="144">
        <f>ROUND(O8+U8+W8+Y8-(MIN(U8,W8,Y8)),3)</f>
        <v>185</v>
      </c>
      <c r="AA8" s="145"/>
      <c r="AB8" s="128"/>
      <c r="AC8" s="129">
        <f>MIN(U8,W8,Y8)</f>
        <v>50</v>
      </c>
      <c r="AE8" s="3"/>
    </row>
    <row r="9" spans="1:31" s="2" customFormat="1" ht="15" customHeight="1">
      <c r="A9" s="146">
        <v>3</v>
      </c>
      <c r="B9" s="47" t="s">
        <v>77</v>
      </c>
      <c r="C9" s="48" t="s">
        <v>78</v>
      </c>
      <c r="D9" s="67" t="s">
        <v>79</v>
      </c>
      <c r="E9" s="62" t="s">
        <v>80</v>
      </c>
      <c r="F9" s="147"/>
      <c r="G9" s="49">
        <v>958</v>
      </c>
      <c r="H9" s="50">
        <v>0.521</v>
      </c>
      <c r="I9" s="51">
        <v>11.3</v>
      </c>
      <c r="J9" s="114">
        <f t="shared" si="2"/>
        <v>0.6757613989365227</v>
      </c>
      <c r="K9" s="115">
        <f t="shared" si="3"/>
        <v>0.7722074141227446</v>
      </c>
      <c r="L9" s="148">
        <v>89</v>
      </c>
      <c r="M9" s="148">
        <v>89</v>
      </c>
      <c r="N9" s="149">
        <v>89</v>
      </c>
      <c r="O9" s="118">
        <f>AVERAGE(L9:N9)</f>
        <v>89</v>
      </c>
      <c r="P9" s="150"/>
      <c r="Q9" s="151">
        <v>3578</v>
      </c>
      <c r="R9" s="151">
        <v>2535</v>
      </c>
      <c r="S9" s="152">
        <v>2713</v>
      </c>
      <c r="T9" s="153">
        <f t="shared" si="0"/>
        <v>2762.9581277311804</v>
      </c>
      <c r="U9" s="142">
        <f t="shared" si="1"/>
        <v>35.111</v>
      </c>
      <c r="V9" s="58">
        <f>K9*R9</f>
        <v>1957.5457948011576</v>
      </c>
      <c r="W9" s="142">
        <f>ROUND((MIN($V$8:$V$18)/V9)*50,3)</f>
        <v>44.773</v>
      </c>
      <c r="X9" s="58">
        <f aca="true" t="shared" si="5" ref="X9:X16">K9*S9</f>
        <v>2094.998714515006</v>
      </c>
      <c r="Y9" s="143">
        <f aca="true" t="shared" si="6" ref="Y9:Y16">ROUND((MIN($X$8:$X$18)/X9)*50,3)</f>
        <v>45.732</v>
      </c>
      <c r="Z9" s="154">
        <f aca="true" t="shared" si="7" ref="Z9:Z16">ROUND(O9+U9+W9+Y9-(MIN(U9,W9,Y9)),3)</f>
        <v>179.505</v>
      </c>
      <c r="AA9" s="155"/>
      <c r="AB9" s="128"/>
      <c r="AC9" s="129">
        <f aca="true" t="shared" si="8" ref="AC9:AC16">MIN(U9,W9,Y9)</f>
        <v>35.111</v>
      </c>
      <c r="AE9" s="3"/>
    </row>
    <row r="10" spans="1:31" s="2" customFormat="1" ht="15" customHeight="1">
      <c r="A10" s="146">
        <v>4</v>
      </c>
      <c r="B10" s="47" t="s">
        <v>81</v>
      </c>
      <c r="C10" s="48" t="s">
        <v>82</v>
      </c>
      <c r="D10" s="67" t="s">
        <v>79</v>
      </c>
      <c r="E10" s="32" t="s">
        <v>83</v>
      </c>
      <c r="F10" s="54"/>
      <c r="G10" s="55">
        <v>782</v>
      </c>
      <c r="H10" s="56">
        <v>0.337</v>
      </c>
      <c r="I10" s="57">
        <v>6.3</v>
      </c>
      <c r="J10" s="114">
        <f t="shared" si="2"/>
        <v>0.539026368699262</v>
      </c>
      <c r="K10" s="115">
        <f t="shared" si="3"/>
        <v>0.7510630272438226</v>
      </c>
      <c r="L10" s="148">
        <v>87</v>
      </c>
      <c r="M10" s="148">
        <v>89</v>
      </c>
      <c r="N10" s="149">
        <v>88</v>
      </c>
      <c r="O10" s="118">
        <f>AVERAGE(L10:N10)</f>
        <v>88</v>
      </c>
      <c r="P10" s="150"/>
      <c r="Q10" s="151">
        <v>3727</v>
      </c>
      <c r="R10" s="151">
        <v>2533</v>
      </c>
      <c r="S10" s="152">
        <v>2835</v>
      </c>
      <c r="T10" s="153">
        <f t="shared" si="0"/>
        <v>2799.211902537727</v>
      </c>
      <c r="U10" s="142">
        <f t="shared" si="1"/>
        <v>34.656</v>
      </c>
      <c r="V10" s="58">
        <f aca="true" t="shared" si="9" ref="V10:V16">K10*R10</f>
        <v>1902.4426480086026</v>
      </c>
      <c r="W10" s="142">
        <f aca="true" t="shared" si="10" ref="W10:W16">ROUND((MIN($V$8:$V$18)/V10)*50,3)</f>
        <v>46.07</v>
      </c>
      <c r="X10" s="58">
        <f t="shared" si="5"/>
        <v>2129.263682236237</v>
      </c>
      <c r="Y10" s="143">
        <f t="shared" si="6"/>
        <v>44.996</v>
      </c>
      <c r="Z10" s="154">
        <f t="shared" si="7"/>
        <v>179.066</v>
      </c>
      <c r="AA10" s="155"/>
      <c r="AB10" s="128"/>
      <c r="AC10" s="129">
        <f t="shared" si="8"/>
        <v>34.656</v>
      </c>
      <c r="AE10" s="3"/>
    </row>
    <row r="11" spans="1:31" s="2" customFormat="1" ht="16.5" customHeight="1">
      <c r="A11" s="146">
        <v>5</v>
      </c>
      <c r="B11" s="47" t="s">
        <v>40</v>
      </c>
      <c r="C11" s="48" t="s">
        <v>41</v>
      </c>
      <c r="D11" s="32" t="s">
        <v>33</v>
      </c>
      <c r="E11" s="32" t="s">
        <v>42</v>
      </c>
      <c r="F11" s="23"/>
      <c r="G11" s="49">
        <v>1120</v>
      </c>
      <c r="H11" s="50">
        <v>0.515</v>
      </c>
      <c r="I11" s="51">
        <v>8.8</v>
      </c>
      <c r="J11" s="114">
        <f t="shared" si="2"/>
        <v>0.8537470914647969</v>
      </c>
      <c r="K11" s="115">
        <f t="shared" si="3"/>
        <v>0.8724902540764174</v>
      </c>
      <c r="L11" s="148">
        <v>80</v>
      </c>
      <c r="M11" s="148">
        <v>78</v>
      </c>
      <c r="N11" s="149">
        <v>79</v>
      </c>
      <c r="O11" s="118">
        <f t="shared" si="4"/>
        <v>79</v>
      </c>
      <c r="P11" s="150"/>
      <c r="Q11" s="151">
        <v>3098</v>
      </c>
      <c r="R11" s="151">
        <v>2237</v>
      </c>
      <c r="S11" s="152">
        <v>2370</v>
      </c>
      <c r="T11" s="153">
        <f t="shared" si="0"/>
        <v>2702.9748071287413</v>
      </c>
      <c r="U11" s="142">
        <f t="shared" si="1"/>
        <v>35.89</v>
      </c>
      <c r="V11" s="58">
        <f>K11*R11</f>
        <v>1951.760698368946</v>
      </c>
      <c r="W11" s="142">
        <f>ROUND((MIN($V$8:$V$18)/V11)*50,3)</f>
        <v>44.905</v>
      </c>
      <c r="X11" s="58">
        <f>K11*S11</f>
        <v>2067.8019021611094</v>
      </c>
      <c r="Y11" s="143">
        <f>ROUND((MIN($X$8:$X$18)/X11)*50,3)</f>
        <v>46.334</v>
      </c>
      <c r="Z11" s="154">
        <f>ROUND(O11+U11+W11+Y11-(MIN(U11,W11,Y11)),3)</f>
        <v>170.239</v>
      </c>
      <c r="AA11" s="155"/>
      <c r="AB11" s="128"/>
      <c r="AC11" s="129">
        <f>MIN(U11,W11,Y11)</f>
        <v>35.89</v>
      </c>
      <c r="AE11" s="3"/>
    </row>
    <row r="12" spans="1:31" s="2" customFormat="1" ht="16.5" customHeight="1">
      <c r="A12" s="146">
        <v>6</v>
      </c>
      <c r="B12" s="47" t="s">
        <v>27</v>
      </c>
      <c r="C12" s="48" t="s">
        <v>28</v>
      </c>
      <c r="D12" s="156" t="s">
        <v>29</v>
      </c>
      <c r="E12" s="32" t="s">
        <v>30</v>
      </c>
      <c r="F12" s="54"/>
      <c r="G12" s="55">
        <v>890</v>
      </c>
      <c r="H12" s="56">
        <v>0.98</v>
      </c>
      <c r="I12" s="57">
        <v>13.3</v>
      </c>
      <c r="J12" s="114">
        <f t="shared" si="2"/>
        <v>0.815494409547732</v>
      </c>
      <c r="K12" s="115">
        <f t="shared" si="3"/>
        <v>0.8454997253218977</v>
      </c>
      <c r="L12" s="157">
        <v>89</v>
      </c>
      <c r="M12" s="157">
        <v>89</v>
      </c>
      <c r="N12" s="158">
        <v>89</v>
      </c>
      <c r="O12" s="118">
        <f t="shared" si="4"/>
        <v>89</v>
      </c>
      <c r="P12" s="159"/>
      <c r="Q12" s="160">
        <v>3692</v>
      </c>
      <c r="R12" s="160">
        <v>5739</v>
      </c>
      <c r="S12" s="161">
        <v>2929</v>
      </c>
      <c r="T12" s="162">
        <f t="shared" si="0"/>
        <v>3121.584985888446</v>
      </c>
      <c r="U12" s="163">
        <f t="shared" si="1"/>
        <v>31.077</v>
      </c>
      <c r="V12" s="164">
        <f>K12*R12</f>
        <v>4852.322923622371</v>
      </c>
      <c r="W12" s="165">
        <f>ROUND((MIN($V$8:$V$18)/V12)*50,3)</f>
        <v>18.062</v>
      </c>
      <c r="X12" s="58">
        <f t="shared" si="5"/>
        <v>2476.468695467838</v>
      </c>
      <c r="Y12" s="143">
        <f t="shared" si="6"/>
        <v>38.688</v>
      </c>
      <c r="Z12" s="154">
        <f t="shared" si="7"/>
        <v>158.765</v>
      </c>
      <c r="AA12" s="166"/>
      <c r="AB12" s="128"/>
      <c r="AC12" s="129">
        <f t="shared" si="8"/>
        <v>18.062</v>
      </c>
      <c r="AE12" s="3"/>
    </row>
    <row r="13" spans="1:31" s="2" customFormat="1" ht="16.5" customHeight="1">
      <c r="A13" s="146">
        <v>7</v>
      </c>
      <c r="B13" s="47" t="s">
        <v>36</v>
      </c>
      <c r="C13" s="48" t="s">
        <v>37</v>
      </c>
      <c r="D13" s="32" t="s">
        <v>38</v>
      </c>
      <c r="E13" s="47" t="s">
        <v>39</v>
      </c>
      <c r="F13" s="60"/>
      <c r="G13" s="44">
        <v>850</v>
      </c>
      <c r="H13" s="45">
        <v>0.385</v>
      </c>
      <c r="I13" s="46">
        <v>3.27</v>
      </c>
      <c r="J13" s="114">
        <f t="shared" si="2"/>
        <v>0.779235142172367</v>
      </c>
      <c r="K13" s="115">
        <f t="shared" si="3"/>
        <v>0.8225076480849951</v>
      </c>
      <c r="L13" s="157">
        <v>59</v>
      </c>
      <c r="M13" s="157">
        <v>59</v>
      </c>
      <c r="N13" s="158">
        <v>59</v>
      </c>
      <c r="O13" s="118">
        <f t="shared" si="4"/>
        <v>59</v>
      </c>
      <c r="P13" s="150"/>
      <c r="Q13" s="151">
        <v>3318</v>
      </c>
      <c r="R13" s="151">
        <v>2308</v>
      </c>
      <c r="S13" s="152">
        <v>2345</v>
      </c>
      <c r="T13" s="167">
        <f t="shared" si="0"/>
        <v>2729.080376346014</v>
      </c>
      <c r="U13" s="142">
        <f t="shared" si="1"/>
        <v>35.547</v>
      </c>
      <c r="V13" s="58">
        <f t="shared" si="9"/>
        <v>1898.3476517801687</v>
      </c>
      <c r="W13" s="142">
        <f t="shared" si="10"/>
        <v>46.169</v>
      </c>
      <c r="X13" s="58">
        <f t="shared" si="5"/>
        <v>1928.7804347593135</v>
      </c>
      <c r="Y13" s="143">
        <f t="shared" si="6"/>
        <v>49.673</v>
      </c>
      <c r="Z13" s="154">
        <f t="shared" si="7"/>
        <v>154.842</v>
      </c>
      <c r="AA13" s="155"/>
      <c r="AB13" s="128"/>
      <c r="AC13" s="129">
        <f t="shared" si="8"/>
        <v>35.547</v>
      </c>
      <c r="AE13" s="3"/>
    </row>
    <row r="14" spans="1:31" s="2" customFormat="1" ht="16.5" customHeight="1">
      <c r="A14" s="146">
        <v>8</v>
      </c>
      <c r="B14" s="47" t="s">
        <v>43</v>
      </c>
      <c r="C14" s="48" t="s">
        <v>7</v>
      </c>
      <c r="D14" s="32" t="s">
        <v>33</v>
      </c>
      <c r="E14" s="62" t="s">
        <v>84</v>
      </c>
      <c r="F14" s="60"/>
      <c r="G14" s="35">
        <v>760</v>
      </c>
      <c r="H14" s="36">
        <v>0.35</v>
      </c>
      <c r="I14" s="61">
        <v>11.03</v>
      </c>
      <c r="J14" s="114">
        <f t="shared" si="2"/>
        <v>0.44295295266387225</v>
      </c>
      <c r="K14" s="115">
        <f t="shared" si="3"/>
        <v>0.7879224842768207</v>
      </c>
      <c r="L14" s="148">
        <v>60</v>
      </c>
      <c r="M14" s="148">
        <v>60</v>
      </c>
      <c r="N14" s="149">
        <v>60</v>
      </c>
      <c r="O14" s="118">
        <f t="shared" si="4"/>
        <v>60</v>
      </c>
      <c r="P14" s="150"/>
      <c r="Q14" s="151">
        <v>10125</v>
      </c>
      <c r="R14" s="151">
        <v>2750</v>
      </c>
      <c r="S14" s="152">
        <v>3158</v>
      </c>
      <c r="T14" s="167">
        <f t="shared" si="0"/>
        <v>7977.715153302809</v>
      </c>
      <c r="U14" s="142">
        <f t="shared" si="1"/>
        <v>12.16</v>
      </c>
      <c r="V14" s="58">
        <f>K14*R14</f>
        <v>2166.786831761257</v>
      </c>
      <c r="W14" s="142">
        <f>ROUND((MIN($V$8:$V$18)/V14)*50,3)</f>
        <v>40.449</v>
      </c>
      <c r="X14" s="58">
        <f>K14*S14</f>
        <v>2488.2592053461995</v>
      </c>
      <c r="Y14" s="143">
        <f>ROUND((MIN($X$8:$X$18)/X14)*50,3)</f>
        <v>38.504</v>
      </c>
      <c r="Z14" s="154">
        <f>ROUND(O14+U14+W14+Y14-(MIN(U14,W14,Y14)),3)</f>
        <v>138.953</v>
      </c>
      <c r="AA14" s="155"/>
      <c r="AB14" s="128"/>
      <c r="AC14" s="129">
        <f>MIN(U14,W14,Y14)</f>
        <v>12.16</v>
      </c>
      <c r="AE14" s="3"/>
    </row>
    <row r="15" spans="1:31" s="2" customFormat="1" ht="16.5" customHeight="1">
      <c r="A15" s="146">
        <v>9</v>
      </c>
      <c r="B15" s="168" t="s">
        <v>85</v>
      </c>
      <c r="C15" s="53" t="s">
        <v>86</v>
      </c>
      <c r="D15" s="168" t="s">
        <v>87</v>
      </c>
      <c r="E15" s="168" t="s">
        <v>88</v>
      </c>
      <c r="F15" s="169"/>
      <c r="G15" s="170">
        <v>850</v>
      </c>
      <c r="H15" s="170">
        <v>0.35</v>
      </c>
      <c r="I15" s="171">
        <v>3.25</v>
      </c>
      <c r="J15" s="114">
        <f t="shared" si="2"/>
        <v>0.7444924849046609</v>
      </c>
      <c r="K15" s="115">
        <f t="shared" si="3"/>
        <v>0.8029710252975022</v>
      </c>
      <c r="L15" s="148">
        <v>69</v>
      </c>
      <c r="M15" s="148">
        <v>70</v>
      </c>
      <c r="N15" s="149">
        <v>68</v>
      </c>
      <c r="O15" s="118">
        <f>AVERAGE(L15:N15)</f>
        <v>69</v>
      </c>
      <c r="P15" s="150"/>
      <c r="Q15" s="151">
        <v>3740</v>
      </c>
      <c r="R15" s="151">
        <v>3169</v>
      </c>
      <c r="S15" s="152">
        <v>3844</v>
      </c>
      <c r="T15" s="167">
        <f t="shared" si="0"/>
        <v>3003.1116346126582</v>
      </c>
      <c r="U15" s="142">
        <f t="shared" si="1"/>
        <v>32.303</v>
      </c>
      <c r="V15" s="58">
        <f>K15*R15</f>
        <v>2544.6151791677844</v>
      </c>
      <c r="W15" s="142">
        <f>ROUND((MIN($V$8:$V$18)/V15)*50,3)</f>
        <v>34.443</v>
      </c>
      <c r="X15" s="58">
        <f>K15*S15</f>
        <v>3086.6206212435986</v>
      </c>
      <c r="Y15" s="143">
        <f>ROUND((MIN($X$8:$X$18)/X15)*50,3)</f>
        <v>31.04</v>
      </c>
      <c r="Z15" s="154">
        <f>ROUND(O15+U15+W15+Y15-(MIN(U15,W15,Y15)),3)</f>
        <v>135.746</v>
      </c>
      <c r="AA15" s="155"/>
      <c r="AB15" s="128"/>
      <c r="AC15" s="129">
        <f>MIN(U15,W15,Y15)</f>
        <v>31.04</v>
      </c>
      <c r="AE15" s="3"/>
    </row>
    <row r="16" spans="1:31" s="2" customFormat="1" ht="16.5" customHeight="1">
      <c r="A16" s="172">
        <v>10</v>
      </c>
      <c r="B16" s="20" t="s">
        <v>45</v>
      </c>
      <c r="C16" s="21" t="s">
        <v>8</v>
      </c>
      <c r="D16" s="173" t="s">
        <v>46</v>
      </c>
      <c r="E16" s="22" t="s">
        <v>47</v>
      </c>
      <c r="F16" s="54"/>
      <c r="G16" s="55">
        <v>600</v>
      </c>
      <c r="H16" s="56">
        <v>0.172</v>
      </c>
      <c r="I16" s="57">
        <v>1.35</v>
      </c>
      <c r="J16" s="114">
        <f t="shared" si="2"/>
        <v>0.4937487869733323</v>
      </c>
      <c r="K16" s="115">
        <f t="shared" si="3"/>
        <v>0.7609973328505782</v>
      </c>
      <c r="L16" s="148">
        <v>58</v>
      </c>
      <c r="M16" s="148">
        <v>58</v>
      </c>
      <c r="N16" s="149">
        <v>58</v>
      </c>
      <c r="O16" s="118">
        <f t="shared" si="4"/>
        <v>58</v>
      </c>
      <c r="P16" s="150"/>
      <c r="Q16" s="151">
        <v>5063</v>
      </c>
      <c r="R16" s="151">
        <v>3826</v>
      </c>
      <c r="S16" s="152">
        <v>3900</v>
      </c>
      <c r="T16" s="167">
        <f t="shared" si="0"/>
        <v>3852.9294962224776</v>
      </c>
      <c r="U16" s="142">
        <f t="shared" si="1"/>
        <v>25.178</v>
      </c>
      <c r="V16" s="58">
        <f t="shared" si="9"/>
        <v>2911.5757954863125</v>
      </c>
      <c r="W16" s="142">
        <f t="shared" si="10"/>
        <v>30.102</v>
      </c>
      <c r="X16" s="58">
        <f t="shared" si="5"/>
        <v>2967.889598117255</v>
      </c>
      <c r="Y16" s="143">
        <f t="shared" si="6"/>
        <v>32.282</v>
      </c>
      <c r="Z16" s="154">
        <f t="shared" si="7"/>
        <v>120.384</v>
      </c>
      <c r="AA16" s="155"/>
      <c r="AB16" s="128"/>
      <c r="AC16" s="129">
        <f t="shared" si="8"/>
        <v>25.178</v>
      </c>
      <c r="AE16" s="3"/>
    </row>
    <row r="17" spans="1:31" s="2" customFormat="1" ht="16.5" customHeight="1" thickBot="1">
      <c r="A17" s="174"/>
      <c r="B17" s="175"/>
      <c r="C17" s="176"/>
      <c r="D17" s="177"/>
      <c r="E17" s="178"/>
      <c r="F17" s="179"/>
      <c r="G17" s="180"/>
      <c r="H17" s="181"/>
      <c r="I17" s="182"/>
      <c r="J17" s="183"/>
      <c r="K17" s="184"/>
      <c r="L17" s="185"/>
      <c r="M17" s="185"/>
      <c r="N17" s="186"/>
      <c r="O17" s="187"/>
      <c r="P17" s="188"/>
      <c r="Q17" s="189"/>
      <c r="R17" s="189"/>
      <c r="S17" s="190"/>
      <c r="T17" s="191"/>
      <c r="U17" s="192"/>
      <c r="V17" s="193"/>
      <c r="W17" s="194"/>
      <c r="X17" s="193"/>
      <c r="Y17" s="195"/>
      <c r="Z17" s="196"/>
      <c r="AA17" s="197"/>
      <c r="AB17" s="128"/>
      <c r="AC17" s="129"/>
      <c r="AE17" s="3"/>
    </row>
    <row r="18" ht="15" customHeight="1" thickBot="1">
      <c r="AE18" s="6"/>
    </row>
    <row r="19" spans="2:31" ht="15" customHeight="1">
      <c r="B19" s="198" t="s">
        <v>89</v>
      </c>
      <c r="C19" s="243" t="s">
        <v>13</v>
      </c>
      <c r="D19" s="243"/>
      <c r="E19" s="199" t="s">
        <v>2</v>
      </c>
      <c r="F19" s="244" t="s">
        <v>49</v>
      </c>
      <c r="G19" s="244"/>
      <c r="H19" s="244"/>
      <c r="I19" s="259" t="s">
        <v>48</v>
      </c>
      <c r="J19" s="259"/>
      <c r="K19" s="259"/>
      <c r="L19" s="259"/>
      <c r="M19" s="260" t="s">
        <v>2</v>
      </c>
      <c r="N19" s="260"/>
      <c r="O19" s="260"/>
      <c r="P19" s="260"/>
      <c r="Q19" s="243" t="s">
        <v>1</v>
      </c>
      <c r="R19" s="243"/>
      <c r="S19" s="243"/>
      <c r="T19" s="244" t="s">
        <v>49</v>
      </c>
      <c r="U19" s="244"/>
      <c r="V19" s="244"/>
      <c r="W19" s="244"/>
      <c r="X19" s="4"/>
      <c r="Y19" s="4"/>
      <c r="Z19" s="4"/>
      <c r="AA19" s="4"/>
      <c r="AE19" s="6"/>
    </row>
    <row r="20" spans="2:31" ht="15" customHeight="1">
      <c r="B20" s="200" t="s">
        <v>90</v>
      </c>
      <c r="C20" s="253" t="s">
        <v>91</v>
      </c>
      <c r="D20" s="253"/>
      <c r="E20" s="201" t="s">
        <v>54</v>
      </c>
      <c r="F20" s="254"/>
      <c r="G20" s="254"/>
      <c r="H20" s="254"/>
      <c r="I20" s="255" t="s">
        <v>50</v>
      </c>
      <c r="J20" s="255"/>
      <c r="K20" s="255"/>
      <c r="L20" s="255"/>
      <c r="M20" s="266" t="s">
        <v>100</v>
      </c>
      <c r="N20" s="267"/>
      <c r="O20" s="267"/>
      <c r="P20" s="268"/>
      <c r="Q20" s="265" t="s">
        <v>95</v>
      </c>
      <c r="R20" s="265"/>
      <c r="S20" s="265"/>
      <c r="T20" s="263"/>
      <c r="U20" s="263"/>
      <c r="V20" s="263"/>
      <c r="W20" s="263"/>
      <c r="X20" s="13"/>
      <c r="Y20" s="13"/>
      <c r="Z20" s="13"/>
      <c r="AA20" s="13"/>
      <c r="AE20" s="6"/>
    </row>
    <row r="21" spans="2:31" ht="15" customHeight="1">
      <c r="B21" s="202">
        <v>2</v>
      </c>
      <c r="C21" s="253" t="s">
        <v>97</v>
      </c>
      <c r="D21" s="253"/>
      <c r="E21" s="203" t="s">
        <v>51</v>
      </c>
      <c r="F21" s="254"/>
      <c r="G21" s="254"/>
      <c r="H21" s="254"/>
      <c r="I21" s="261" t="s">
        <v>52</v>
      </c>
      <c r="J21" s="261"/>
      <c r="K21" s="261"/>
      <c r="L21" s="261"/>
      <c r="M21" s="262" t="s">
        <v>101</v>
      </c>
      <c r="N21" s="262"/>
      <c r="O21" s="262"/>
      <c r="P21" s="262"/>
      <c r="Q21" s="253" t="s">
        <v>92</v>
      </c>
      <c r="R21" s="253"/>
      <c r="S21" s="253"/>
      <c r="T21" s="263"/>
      <c r="U21" s="263"/>
      <c r="V21" s="263"/>
      <c r="W21" s="263"/>
      <c r="X21" s="13"/>
      <c r="Y21" s="13"/>
      <c r="Z21" s="13"/>
      <c r="AA21" s="13"/>
      <c r="AE21" s="6"/>
    </row>
    <row r="22" spans="2:31" ht="15" customHeight="1">
      <c r="B22" s="202">
        <v>3</v>
      </c>
      <c r="C22" t="s">
        <v>96</v>
      </c>
      <c r="D22" s="205"/>
      <c r="E22" t="s">
        <v>98</v>
      </c>
      <c r="F22" s="254"/>
      <c r="G22" s="254"/>
      <c r="H22" s="254"/>
      <c r="I22" s="264"/>
      <c r="J22" s="264"/>
      <c r="K22" s="264"/>
      <c r="L22" s="264"/>
      <c r="M22" s="262" t="s">
        <v>102</v>
      </c>
      <c r="N22" s="262"/>
      <c r="O22" s="262"/>
      <c r="P22" s="262"/>
      <c r="Q22" s="253" t="s">
        <v>93</v>
      </c>
      <c r="R22" s="253"/>
      <c r="S22" s="253"/>
      <c r="T22" s="263"/>
      <c r="U22" s="263"/>
      <c r="V22" s="263"/>
      <c r="W22" s="263"/>
      <c r="X22" s="13"/>
      <c r="Y22" s="13"/>
      <c r="Z22" s="13"/>
      <c r="AA22" s="13"/>
      <c r="AE22" s="6"/>
    </row>
    <row r="23" spans="2:31" ht="15" customHeight="1">
      <c r="B23" s="200"/>
      <c r="C23" s="253"/>
      <c r="D23" s="253"/>
      <c r="E23" s="201"/>
      <c r="F23" s="254"/>
      <c r="G23" s="254"/>
      <c r="H23" s="254"/>
      <c r="I23" s="264"/>
      <c r="J23" s="264"/>
      <c r="K23" s="264"/>
      <c r="L23" s="264"/>
      <c r="M23" s="262"/>
      <c r="N23" s="262"/>
      <c r="O23" s="262"/>
      <c r="P23" s="262"/>
      <c r="Q23" s="253" t="s">
        <v>94</v>
      </c>
      <c r="R23" s="253"/>
      <c r="S23" s="253"/>
      <c r="T23" s="263"/>
      <c r="U23" s="263"/>
      <c r="V23" s="263"/>
      <c r="W23" s="263"/>
      <c r="X23" s="13"/>
      <c r="Y23" s="13"/>
      <c r="Z23" s="13"/>
      <c r="AA23" s="13"/>
      <c r="AE23" s="6"/>
    </row>
    <row r="24" spans="2:31" ht="15" customHeight="1">
      <c r="B24" s="200"/>
      <c r="C24" s="253"/>
      <c r="D24" s="253"/>
      <c r="E24" s="201"/>
      <c r="F24" s="254"/>
      <c r="G24" s="254"/>
      <c r="H24" s="254"/>
      <c r="I24" s="264"/>
      <c r="J24" s="264"/>
      <c r="K24" s="264"/>
      <c r="L24" s="264"/>
      <c r="M24" s="262"/>
      <c r="N24" s="262"/>
      <c r="O24" s="262"/>
      <c r="P24" s="262"/>
      <c r="Q24" s="253"/>
      <c r="R24" s="253"/>
      <c r="S24" s="253"/>
      <c r="T24" s="263"/>
      <c r="U24" s="263"/>
      <c r="V24" s="263"/>
      <c r="W24" s="263"/>
      <c r="X24" s="13"/>
      <c r="Y24" s="13"/>
      <c r="Z24" s="13"/>
      <c r="AA24" s="13"/>
      <c r="AE24" s="6"/>
    </row>
    <row r="25" spans="2:31" ht="15" customHeight="1">
      <c r="B25" s="200"/>
      <c r="C25" s="253"/>
      <c r="D25" s="253"/>
      <c r="E25" s="201"/>
      <c r="F25" s="269"/>
      <c r="G25" s="269"/>
      <c r="H25" s="269"/>
      <c r="I25" s="261" t="s">
        <v>53</v>
      </c>
      <c r="J25" s="261"/>
      <c r="K25" s="261"/>
      <c r="L25" s="261"/>
      <c r="M25" s="270" t="s">
        <v>54</v>
      </c>
      <c r="N25" s="271"/>
      <c r="O25" s="271"/>
      <c r="P25" s="272"/>
      <c r="Q25" s="265" t="s">
        <v>91</v>
      </c>
      <c r="R25" s="265"/>
      <c r="S25" s="265"/>
      <c r="T25" s="263"/>
      <c r="U25" s="263"/>
      <c r="V25" s="263"/>
      <c r="W25" s="263"/>
      <c r="X25" s="13"/>
      <c r="Y25" s="13"/>
      <c r="Z25" s="13"/>
      <c r="AA25" s="13"/>
      <c r="AE25" s="6"/>
    </row>
    <row r="26" spans="2:31" ht="15" customHeight="1" thickBot="1">
      <c r="B26" s="204" t="s">
        <v>55</v>
      </c>
      <c r="C26" s="273"/>
      <c r="D26" s="273"/>
      <c r="E26" s="16"/>
      <c r="F26" s="275"/>
      <c r="G26" s="275"/>
      <c r="H26" s="275"/>
      <c r="I26" s="276" t="s">
        <v>55</v>
      </c>
      <c r="J26" s="276"/>
      <c r="K26" s="276"/>
      <c r="L26" s="276"/>
      <c r="M26" s="277"/>
      <c r="N26" s="277"/>
      <c r="O26" s="277"/>
      <c r="P26" s="277"/>
      <c r="Q26" s="273"/>
      <c r="R26" s="273"/>
      <c r="S26" s="273"/>
      <c r="T26" s="274"/>
      <c r="U26" s="274"/>
      <c r="V26" s="274"/>
      <c r="W26" s="274"/>
      <c r="X26" s="13"/>
      <c r="Y26" s="13"/>
      <c r="Z26" s="13"/>
      <c r="AA26" s="13"/>
      <c r="AE26" s="6"/>
    </row>
    <row r="27" ht="15" customHeight="1">
      <c r="AE27" s="6"/>
    </row>
    <row r="28" ht="12.75">
      <c r="AE28" s="6"/>
    </row>
    <row r="29" ht="12.75">
      <c r="AE29" s="6"/>
    </row>
    <row r="30" ht="12.75">
      <c r="AE30" s="6"/>
    </row>
    <row r="31" ht="12.75">
      <c r="AE31" s="6"/>
    </row>
    <row r="32" ht="12.75">
      <c r="AE32" s="6"/>
    </row>
    <row r="33" ht="12.75">
      <c r="AE33" s="6"/>
    </row>
    <row r="34" ht="12.75">
      <c r="AE34" s="6"/>
    </row>
    <row r="35" ht="12.75">
      <c r="AE35" s="6"/>
    </row>
    <row r="36" ht="12.75">
      <c r="AE36" s="6"/>
    </row>
    <row r="37" ht="12.75">
      <c r="AE37" s="6"/>
    </row>
    <row r="38" ht="12.75">
      <c r="AE38" s="6"/>
    </row>
    <row r="39" ht="12.75">
      <c r="AE39" s="6"/>
    </row>
    <row r="40" ht="12.75">
      <c r="AE40" s="6"/>
    </row>
    <row r="41" ht="12.75">
      <c r="AE41" s="6"/>
    </row>
  </sheetData>
  <sheetProtection/>
  <mergeCells count="63">
    <mergeCell ref="Q26:S26"/>
    <mergeCell ref="T26:W26"/>
    <mergeCell ref="C26:D26"/>
    <mergeCell ref="F26:H26"/>
    <mergeCell ref="I26:L26"/>
    <mergeCell ref="M26:P26"/>
    <mergeCell ref="Q24:S24"/>
    <mergeCell ref="T24:W24"/>
    <mergeCell ref="C25:D25"/>
    <mergeCell ref="F25:H25"/>
    <mergeCell ref="I25:L25"/>
    <mergeCell ref="M25:P25"/>
    <mergeCell ref="Q25:S25"/>
    <mergeCell ref="T25:W25"/>
    <mergeCell ref="C24:D24"/>
    <mergeCell ref="F24:H24"/>
    <mergeCell ref="I24:L24"/>
    <mergeCell ref="M24:P24"/>
    <mergeCell ref="T22:W22"/>
    <mergeCell ref="C23:D23"/>
    <mergeCell ref="F23:H23"/>
    <mergeCell ref="I23:L23"/>
    <mergeCell ref="M23:P23"/>
    <mergeCell ref="Q23:S23"/>
    <mergeCell ref="T23:W23"/>
    <mergeCell ref="F22:H22"/>
    <mergeCell ref="I22:L22"/>
    <mergeCell ref="M22:P22"/>
    <mergeCell ref="Q22:S22"/>
    <mergeCell ref="Q20:S20"/>
    <mergeCell ref="M20:P20"/>
    <mergeCell ref="T20:W20"/>
    <mergeCell ref="C21:D21"/>
    <mergeCell ref="F21:H21"/>
    <mergeCell ref="I21:L21"/>
    <mergeCell ref="M21:P21"/>
    <mergeCell ref="Q21:S21"/>
    <mergeCell ref="T21:W21"/>
    <mergeCell ref="C20:D20"/>
    <mergeCell ref="F20:H20"/>
    <mergeCell ref="I20:L20"/>
    <mergeCell ref="Z5:Z6"/>
    <mergeCell ref="AA5:AA6"/>
    <mergeCell ref="AC5:AC6"/>
    <mergeCell ref="C19:D19"/>
    <mergeCell ref="F19:H19"/>
    <mergeCell ref="I19:L19"/>
    <mergeCell ref="M19:P19"/>
    <mergeCell ref="A1:J1"/>
    <mergeCell ref="A2:J2"/>
    <mergeCell ref="A3:B4"/>
    <mergeCell ref="A5:A6"/>
    <mergeCell ref="B5:B6"/>
    <mergeCell ref="C5:C6"/>
    <mergeCell ref="D5:D6"/>
    <mergeCell ref="E5:E6"/>
    <mergeCell ref="F5:F6"/>
    <mergeCell ref="P5:P6"/>
    <mergeCell ref="Q5:S5"/>
    <mergeCell ref="Q19:S19"/>
    <mergeCell ref="T19:W19"/>
    <mergeCell ref="L5:O5"/>
    <mergeCell ref="T5:Y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9.00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3" width="10.75390625" style="0" customWidth="1"/>
  </cols>
  <sheetData>
    <row r="1" spans="1:12" ht="1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7"/>
    </row>
    <row r="3" spans="1:14" ht="19.5" customHeight="1">
      <c r="A3" s="9" t="s">
        <v>11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9.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</row>
    <row r="5" spans="1:1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"/>
    </row>
    <row r="6" spans="1:14" ht="12.75" customHeight="1" thickBot="1">
      <c r="A6" s="251" t="s">
        <v>12</v>
      </c>
      <c r="B6" s="237" t="s">
        <v>13</v>
      </c>
      <c r="C6" s="237" t="s">
        <v>2</v>
      </c>
      <c r="D6" s="237" t="s">
        <v>3</v>
      </c>
      <c r="E6" s="237" t="s">
        <v>14</v>
      </c>
      <c r="F6" s="237" t="s">
        <v>15</v>
      </c>
      <c r="G6" s="14" t="s">
        <v>16</v>
      </c>
      <c r="H6" s="14" t="s">
        <v>17</v>
      </c>
      <c r="I6" s="14" t="s">
        <v>18</v>
      </c>
      <c r="J6" s="15" t="s">
        <v>19</v>
      </c>
      <c r="K6" s="15" t="s">
        <v>20</v>
      </c>
      <c r="L6" s="240" t="s">
        <v>21</v>
      </c>
      <c r="M6" s="257" t="s">
        <v>22</v>
      </c>
      <c r="N6" s="1"/>
    </row>
    <row r="7" spans="1:14" ht="15" thickBot="1">
      <c r="A7" s="252"/>
      <c r="B7" s="278"/>
      <c r="C7" s="278"/>
      <c r="D7" s="278"/>
      <c r="E7" s="278"/>
      <c r="F7" s="278"/>
      <c r="G7" s="17" t="s">
        <v>23</v>
      </c>
      <c r="H7" s="17" t="s">
        <v>24</v>
      </c>
      <c r="I7" s="17" t="s">
        <v>25</v>
      </c>
      <c r="J7" s="18" t="s">
        <v>26</v>
      </c>
      <c r="K7" s="19">
        <f>(AVERAGE(G8:G23)*POWER(AVERAGE(H8:H23),1/2))/POWER(AVERAGE(I8:I23),1/3)</f>
        <v>344.0706822526631</v>
      </c>
      <c r="L7" s="279"/>
      <c r="M7" s="280"/>
      <c r="N7" s="1"/>
    </row>
    <row r="8" spans="1:14" ht="15" customHeight="1">
      <c r="A8" s="230">
        <v>1</v>
      </c>
      <c r="B8" s="231" t="s">
        <v>27</v>
      </c>
      <c r="C8" s="232" t="s">
        <v>28</v>
      </c>
      <c r="D8" s="233" t="s">
        <v>29</v>
      </c>
      <c r="E8" s="234" t="s">
        <v>30</v>
      </c>
      <c r="F8" s="23"/>
      <c r="G8" s="24">
        <v>890</v>
      </c>
      <c r="H8" s="25">
        <v>0.98</v>
      </c>
      <c r="I8" s="26">
        <v>13.3</v>
      </c>
      <c r="J8" s="27">
        <f aca="true" t="shared" si="0" ref="J8:J13">G8*SQRT(H8)/($K$7*POWER(I8,1/3))</f>
        <v>1.0807821472004755</v>
      </c>
      <c r="K8" s="27">
        <f aca="true" t="shared" si="1" ref="K8:K13">IF(J8&gt;1,J8/J8^(2*LOG10(J8)),J8*J8^(2*LOG10(J8)))</f>
        <v>1.0751316205919794</v>
      </c>
      <c r="L8" s="28">
        <v>3548</v>
      </c>
      <c r="M8" s="235">
        <f aca="true" t="shared" si="2" ref="M8:M13">K8*L8</f>
        <v>3814.566989860343</v>
      </c>
      <c r="N8" s="1"/>
    </row>
    <row r="9" spans="1:14" ht="15" customHeight="1">
      <c r="A9" s="29">
        <v>2</v>
      </c>
      <c r="B9" s="30" t="s">
        <v>31</v>
      </c>
      <c r="C9" s="31" t="s">
        <v>32</v>
      </c>
      <c r="D9" s="32" t="s">
        <v>33</v>
      </c>
      <c r="E9" s="33" t="s">
        <v>106</v>
      </c>
      <c r="F9" s="34" t="s">
        <v>35</v>
      </c>
      <c r="G9" s="35">
        <v>1045</v>
      </c>
      <c r="H9" s="36">
        <v>1.04</v>
      </c>
      <c r="I9" s="37">
        <v>11.03</v>
      </c>
      <c r="J9" s="38">
        <f t="shared" si="0"/>
        <v>1.39142602051041</v>
      </c>
      <c r="K9" s="38">
        <f t="shared" si="1"/>
        <v>1.2656059509161532</v>
      </c>
      <c r="L9" s="39">
        <v>3375</v>
      </c>
      <c r="M9" s="40">
        <f t="shared" si="2"/>
        <v>4271.420084342018</v>
      </c>
      <c r="N9" s="1"/>
    </row>
    <row r="10" spans="1:14" ht="15" customHeight="1">
      <c r="A10" s="29">
        <v>3</v>
      </c>
      <c r="B10" s="41" t="s">
        <v>36</v>
      </c>
      <c r="C10" s="42" t="s">
        <v>37</v>
      </c>
      <c r="D10" s="32" t="s">
        <v>38</v>
      </c>
      <c r="E10" s="43" t="s">
        <v>107</v>
      </c>
      <c r="F10" s="34"/>
      <c r="G10" s="44">
        <v>850</v>
      </c>
      <c r="H10" s="45">
        <v>0.385</v>
      </c>
      <c r="I10" s="46">
        <v>3.27</v>
      </c>
      <c r="J10" s="38">
        <f t="shared" si="0"/>
        <v>1.0327274108453892</v>
      </c>
      <c r="K10" s="38">
        <f t="shared" si="1"/>
        <v>1.0317975788484952</v>
      </c>
      <c r="L10" s="39">
        <v>4335</v>
      </c>
      <c r="M10" s="40">
        <f t="shared" si="2"/>
        <v>4472.842504308227</v>
      </c>
      <c r="N10" s="1"/>
    </row>
    <row r="11" spans="1:14" ht="15" customHeight="1">
      <c r="A11" s="29">
        <v>4</v>
      </c>
      <c r="B11" s="47" t="s">
        <v>40</v>
      </c>
      <c r="C11" s="48" t="s">
        <v>41</v>
      </c>
      <c r="D11" s="32" t="s">
        <v>33</v>
      </c>
      <c r="E11" s="32" t="s">
        <v>108</v>
      </c>
      <c r="F11" s="23"/>
      <c r="G11" s="49">
        <v>1120</v>
      </c>
      <c r="H11" s="50">
        <v>0.515</v>
      </c>
      <c r="I11" s="51">
        <v>8.8</v>
      </c>
      <c r="J11" s="38">
        <f t="shared" si="0"/>
        <v>1.1314787739516394</v>
      </c>
      <c r="K11" s="38">
        <f t="shared" si="1"/>
        <v>1.116581778512017</v>
      </c>
      <c r="L11" s="39">
        <v>4150</v>
      </c>
      <c r="M11" s="40">
        <f t="shared" si="2"/>
        <v>4633.814380824871</v>
      </c>
      <c r="N11" s="1"/>
    </row>
    <row r="12" spans="1:14" ht="15" customHeight="1">
      <c r="A12" s="52">
        <v>5</v>
      </c>
      <c r="B12" s="47" t="s">
        <v>43</v>
      </c>
      <c r="C12" s="53" t="s">
        <v>7</v>
      </c>
      <c r="D12" s="32" t="s">
        <v>33</v>
      </c>
      <c r="E12" s="32" t="s">
        <v>109</v>
      </c>
      <c r="F12" s="54" t="s">
        <v>44</v>
      </c>
      <c r="G12" s="55">
        <v>750</v>
      </c>
      <c r="H12" s="56">
        <v>0.256</v>
      </c>
      <c r="I12" s="57">
        <v>3.5</v>
      </c>
      <c r="J12" s="38">
        <f t="shared" si="0"/>
        <v>0.7264028888094107</v>
      </c>
      <c r="K12" s="38">
        <f t="shared" si="1"/>
        <v>0.7938179240830779</v>
      </c>
      <c r="L12" s="58">
        <v>6075</v>
      </c>
      <c r="M12" s="40">
        <f t="shared" si="2"/>
        <v>4822.443888804699</v>
      </c>
      <c r="N12" s="1"/>
    </row>
    <row r="13" spans="1:14" ht="15" customHeight="1">
      <c r="A13" s="52">
        <v>6</v>
      </c>
      <c r="B13" s="47" t="s">
        <v>45</v>
      </c>
      <c r="C13" s="48" t="s">
        <v>8</v>
      </c>
      <c r="D13" s="59" t="s">
        <v>46</v>
      </c>
      <c r="E13" s="32" t="s">
        <v>110</v>
      </c>
      <c r="F13" s="60"/>
      <c r="G13" s="35">
        <v>600</v>
      </c>
      <c r="H13" s="36">
        <v>0.172</v>
      </c>
      <c r="I13" s="61">
        <v>1.35</v>
      </c>
      <c r="J13" s="38">
        <f t="shared" si="0"/>
        <v>0.6543697515457142</v>
      </c>
      <c r="K13" s="38">
        <f t="shared" si="1"/>
        <v>0.7650069689705233</v>
      </c>
      <c r="L13" s="58">
        <v>9112</v>
      </c>
      <c r="M13" s="40">
        <f t="shared" si="2"/>
        <v>6970.743501259409</v>
      </c>
      <c r="N13" s="1"/>
    </row>
    <row r="14" spans="1:14" ht="15" customHeight="1">
      <c r="A14" s="52"/>
      <c r="B14" s="47"/>
      <c r="C14" s="48"/>
      <c r="D14" s="32"/>
      <c r="E14" s="62"/>
      <c r="F14" s="54"/>
      <c r="G14" s="55"/>
      <c r="H14" s="56"/>
      <c r="I14" s="57"/>
      <c r="J14" s="63"/>
      <c r="K14" s="63"/>
      <c r="L14" s="58"/>
      <c r="M14" s="64"/>
      <c r="N14" s="1"/>
    </row>
    <row r="15" spans="1:14" ht="15" customHeight="1">
      <c r="A15" s="52"/>
      <c r="B15" s="47"/>
      <c r="C15" s="48"/>
      <c r="D15" s="32"/>
      <c r="E15" s="32"/>
      <c r="F15" s="54"/>
      <c r="G15" s="55"/>
      <c r="H15" s="56"/>
      <c r="I15" s="57"/>
      <c r="J15" s="63"/>
      <c r="K15" s="63"/>
      <c r="L15" s="58"/>
      <c r="M15" s="65"/>
      <c r="N15" s="1"/>
    </row>
    <row r="16" spans="1:14" ht="15" customHeight="1">
      <c r="A16" s="66"/>
      <c r="B16" s="47"/>
      <c r="C16" s="48"/>
      <c r="D16" s="67"/>
      <c r="E16" s="62"/>
      <c r="F16" s="54"/>
      <c r="G16" s="55"/>
      <c r="H16" s="56"/>
      <c r="I16" s="57"/>
      <c r="J16" s="63"/>
      <c r="K16" s="63"/>
      <c r="L16" s="58"/>
      <c r="M16" s="65"/>
      <c r="N16" s="1"/>
    </row>
    <row r="17" spans="1:14" ht="15" customHeight="1">
      <c r="A17" s="68"/>
      <c r="B17" s="47"/>
      <c r="C17" s="69"/>
      <c r="D17" s="67"/>
      <c r="E17" s="47"/>
      <c r="F17" s="70"/>
      <c r="G17" s="71"/>
      <c r="H17" s="72"/>
      <c r="I17" s="73"/>
      <c r="J17" s="63"/>
      <c r="K17" s="63"/>
      <c r="L17" s="58"/>
      <c r="M17" s="65"/>
      <c r="N17" s="1"/>
    </row>
    <row r="18" spans="1:14" ht="15" customHeight="1">
      <c r="A18" s="52"/>
      <c r="B18" s="47"/>
      <c r="C18" s="48"/>
      <c r="D18" s="32"/>
      <c r="E18" s="62"/>
      <c r="F18" s="54"/>
      <c r="G18" s="55"/>
      <c r="H18" s="56"/>
      <c r="I18" s="57"/>
      <c r="J18" s="63"/>
      <c r="K18" s="63"/>
      <c r="L18" s="58"/>
      <c r="M18" s="65"/>
      <c r="N18" s="1"/>
    </row>
    <row r="19" spans="1:14" ht="15" customHeight="1">
      <c r="A19" s="52"/>
      <c r="B19" s="47"/>
      <c r="C19" s="48"/>
      <c r="D19" s="32"/>
      <c r="E19" s="32"/>
      <c r="F19" s="54"/>
      <c r="G19" s="71"/>
      <c r="H19" s="72"/>
      <c r="I19" s="73"/>
      <c r="J19" s="63"/>
      <c r="K19" s="63"/>
      <c r="L19" s="58"/>
      <c r="M19" s="65"/>
      <c r="N19" s="1"/>
    </row>
    <row r="20" spans="1:14" ht="15" customHeight="1">
      <c r="A20" s="52"/>
      <c r="B20" s="47"/>
      <c r="C20" s="48"/>
      <c r="D20" s="32"/>
      <c r="E20" s="32"/>
      <c r="F20" s="54"/>
      <c r="G20" s="71"/>
      <c r="H20" s="72"/>
      <c r="I20" s="73"/>
      <c r="J20" s="63"/>
      <c r="K20" s="63"/>
      <c r="L20" s="58"/>
      <c r="M20" s="65"/>
      <c r="N20" s="1"/>
    </row>
    <row r="21" spans="1:14" ht="15" customHeight="1">
      <c r="A21" s="52"/>
      <c r="B21" s="47"/>
      <c r="C21" s="69"/>
      <c r="D21" s="32"/>
      <c r="E21" s="47"/>
      <c r="F21" s="70"/>
      <c r="G21" s="71"/>
      <c r="H21" s="72"/>
      <c r="I21" s="73"/>
      <c r="J21" s="63"/>
      <c r="K21" s="63"/>
      <c r="L21" s="58"/>
      <c r="M21" s="65"/>
      <c r="N21" s="1"/>
    </row>
    <row r="22" spans="1:14" ht="15" customHeight="1">
      <c r="A22" s="52"/>
      <c r="B22" s="47"/>
      <c r="C22" s="48"/>
      <c r="D22" s="32"/>
      <c r="E22" s="32"/>
      <c r="F22" s="54"/>
      <c r="G22" s="71"/>
      <c r="H22" s="72"/>
      <c r="I22" s="73"/>
      <c r="J22" s="63"/>
      <c r="K22" s="63"/>
      <c r="L22" s="58"/>
      <c r="M22" s="64"/>
      <c r="N22" s="1"/>
    </row>
    <row r="23" spans="1:13" ht="15" customHeight="1" thickBo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</row>
    <row r="24" spans="1:13" ht="15" customHeight="1" thickBot="1">
      <c r="A24" s="77"/>
      <c r="B24" s="78"/>
      <c r="C24" s="206"/>
      <c r="D24" s="78"/>
      <c r="E24" s="79"/>
      <c r="F24" s="78"/>
      <c r="G24" s="78"/>
      <c r="H24" s="78"/>
      <c r="I24" s="80"/>
      <c r="J24" s="80"/>
      <c r="K24" s="80"/>
      <c r="L24" s="78"/>
      <c r="M24" s="81"/>
    </row>
    <row r="25" spans="1:13" ht="15" customHeight="1" thickBot="1">
      <c r="A25" s="82"/>
      <c r="B25" s="213" t="s">
        <v>48</v>
      </c>
      <c r="C25" s="215" t="s">
        <v>2</v>
      </c>
      <c r="D25" s="215" t="s">
        <v>13</v>
      </c>
      <c r="E25" s="215"/>
      <c r="F25" s="216" t="s">
        <v>49</v>
      </c>
      <c r="G25" s="217"/>
      <c r="H25" s="218"/>
      <c r="I25" s="219"/>
      <c r="J25" s="219"/>
      <c r="K25" s="219"/>
      <c r="L25" s="214"/>
      <c r="M25" s="220"/>
    </row>
    <row r="26" spans="1:13" ht="15" customHeight="1">
      <c r="A26" s="77"/>
      <c r="B26" s="207" t="s">
        <v>50</v>
      </c>
      <c r="C26" s="90" t="s">
        <v>99</v>
      </c>
      <c r="D26" s="221" t="s">
        <v>92</v>
      </c>
      <c r="E26" s="222"/>
      <c r="F26" s="223"/>
      <c r="G26" s="208"/>
      <c r="H26" s="209"/>
      <c r="I26" s="210"/>
      <c r="J26" s="210"/>
      <c r="K26" s="210"/>
      <c r="L26" s="211"/>
      <c r="M26" s="212"/>
    </row>
    <row r="27" spans="1:13" ht="15" customHeight="1">
      <c r="A27" s="77"/>
      <c r="B27" s="83" t="s">
        <v>52</v>
      </c>
      <c r="C27" s="90" t="s">
        <v>103</v>
      </c>
      <c r="D27" s="221" t="s">
        <v>93</v>
      </c>
      <c r="E27" s="222"/>
      <c r="F27" s="223"/>
      <c r="G27" s="85"/>
      <c r="H27" s="86"/>
      <c r="I27" s="92"/>
      <c r="J27" s="92"/>
      <c r="K27" s="92"/>
      <c r="L27" s="88"/>
      <c r="M27" s="89"/>
    </row>
    <row r="28" spans="1:13" ht="15" customHeight="1">
      <c r="A28" s="77"/>
      <c r="B28" s="83"/>
      <c r="C28" s="90"/>
      <c r="D28" s="253" t="s">
        <v>94</v>
      </c>
      <c r="E28" s="253"/>
      <c r="F28" s="253"/>
      <c r="G28" s="85"/>
      <c r="H28" s="86"/>
      <c r="I28" s="92"/>
      <c r="J28" s="92"/>
      <c r="K28" s="92"/>
      <c r="L28" s="88"/>
      <c r="M28" s="89"/>
    </row>
    <row r="29" spans="1:13" ht="15" customHeight="1">
      <c r="A29" s="77"/>
      <c r="B29" s="83"/>
      <c r="C29" s="90"/>
      <c r="D29" s="253"/>
      <c r="E29" s="253"/>
      <c r="F29" s="253"/>
      <c r="G29" s="85"/>
      <c r="H29" s="86"/>
      <c r="I29" s="92"/>
      <c r="J29" s="92"/>
      <c r="K29" s="92"/>
      <c r="L29" s="88"/>
      <c r="M29" s="89"/>
    </row>
    <row r="30" spans="1:13" ht="15" customHeight="1">
      <c r="A30" s="77"/>
      <c r="B30" s="83"/>
      <c r="C30" s="90"/>
      <c r="D30" s="90"/>
      <c r="E30" s="91"/>
      <c r="F30" s="84"/>
      <c r="G30" s="85"/>
      <c r="H30" s="86"/>
      <c r="I30" s="87"/>
      <c r="J30" s="87"/>
      <c r="K30" s="87"/>
      <c r="L30" s="88"/>
      <c r="M30" s="89"/>
    </row>
    <row r="31" spans="1:13" ht="15" customHeight="1">
      <c r="A31" s="77"/>
      <c r="B31" s="83" t="s">
        <v>53</v>
      </c>
      <c r="C31" s="84" t="s">
        <v>54</v>
      </c>
      <c r="D31" s="90" t="s">
        <v>104</v>
      </c>
      <c r="F31" s="84"/>
      <c r="G31" s="85"/>
      <c r="H31" s="86"/>
      <c r="I31" s="87"/>
      <c r="J31" s="87"/>
      <c r="K31" s="87"/>
      <c r="L31" s="88"/>
      <c r="M31" s="89"/>
    </row>
    <row r="32" spans="1:13" ht="15" customHeight="1" thickBot="1">
      <c r="A32" s="93"/>
      <c r="B32" s="74" t="s">
        <v>55</v>
      </c>
      <c r="C32" s="75"/>
      <c r="D32" s="75"/>
      <c r="E32" s="75"/>
      <c r="F32" s="75"/>
      <c r="G32" s="94"/>
      <c r="H32" s="95"/>
      <c r="I32" s="95"/>
      <c r="J32" s="95"/>
      <c r="K32" s="95"/>
      <c r="L32" s="95"/>
      <c r="M32" s="96"/>
    </row>
    <row r="33" spans="1:13" ht="12.75">
      <c r="A33" s="13"/>
      <c r="B33" s="13"/>
      <c r="C33" s="97"/>
      <c r="D33" s="98"/>
      <c r="E33" s="98"/>
      <c r="F33" s="98"/>
      <c r="G33" s="13"/>
      <c r="H33" s="13"/>
      <c r="I33" s="13"/>
      <c r="J33" s="13"/>
      <c r="K33" s="13"/>
      <c r="L33" s="13"/>
      <c r="M33" s="13"/>
    </row>
    <row r="34" spans="3:9" ht="12.75">
      <c r="C34" s="97"/>
      <c r="D34" s="98"/>
      <c r="E34" s="98"/>
      <c r="F34" s="98"/>
      <c r="G34" s="13"/>
      <c r="H34" s="13"/>
      <c r="I34" s="13"/>
    </row>
    <row r="35" spans="3:9" ht="12.75">
      <c r="C35" s="97"/>
      <c r="D35" s="98"/>
      <c r="E35" s="98"/>
      <c r="F35" s="98"/>
      <c r="G35" s="13"/>
      <c r="H35" s="13"/>
      <c r="I35" s="13"/>
    </row>
    <row r="36" spans="3:9" ht="12.75">
      <c r="C36" s="98"/>
      <c r="D36" s="98"/>
      <c r="E36" s="98"/>
      <c r="F36" s="98"/>
      <c r="G36" s="13"/>
      <c r="H36" s="13"/>
      <c r="I36" s="13"/>
    </row>
    <row r="37" spans="3:9" ht="12.75">
      <c r="C37" s="98"/>
      <c r="D37" s="98"/>
      <c r="E37" s="98"/>
      <c r="F37" s="98"/>
      <c r="G37" s="13"/>
      <c r="H37" s="13"/>
      <c r="I37" s="13"/>
    </row>
    <row r="38" spans="3:9" ht="12.75">
      <c r="C38" s="97"/>
      <c r="D38" s="98"/>
      <c r="E38" s="98"/>
      <c r="F38" s="98"/>
      <c r="G38" s="13"/>
      <c r="H38" s="13"/>
      <c r="I38" s="13"/>
    </row>
    <row r="39" spans="3:9" ht="12.75">
      <c r="C39" s="97"/>
      <c r="D39" s="97"/>
      <c r="E39" s="97"/>
      <c r="F39" s="97"/>
      <c r="G39" s="13"/>
      <c r="H39" s="13"/>
      <c r="I39" s="13"/>
    </row>
  </sheetData>
  <sheetProtection/>
  <mergeCells count="10">
    <mergeCell ref="A6:A7"/>
    <mergeCell ref="B6:B7"/>
    <mergeCell ref="C6:C7"/>
    <mergeCell ref="D6:D7"/>
    <mergeCell ref="D29:F29"/>
    <mergeCell ref="D28:F28"/>
    <mergeCell ref="E6:E7"/>
    <mergeCell ref="F6:F7"/>
    <mergeCell ref="L6:L7"/>
    <mergeCell ref="M6:M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Jiri Kreisel</cp:lastModifiedBy>
  <dcterms:created xsi:type="dcterms:W3CDTF">1997-01-24T11:07:25Z</dcterms:created>
  <dcterms:modified xsi:type="dcterms:W3CDTF">2015-07-30T08:27:40Z</dcterms:modified>
  <cp:category/>
  <cp:version/>
  <cp:contentType/>
  <cp:contentStatus/>
</cp:coreProperties>
</file>