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6" activeTab="0"/>
  </bookViews>
  <sheets>
    <sheet name="zamykání 1" sheetId="1" r:id="rId1"/>
    <sheet name="zamykani2" sheetId="2" r:id="rId2"/>
  </sheets>
  <definedNames>
    <definedName name="_xlnm.Print_Area" localSheetId="0">'zamykání 1'!$A$1:$Z$20</definedName>
  </definedNames>
  <calcPr fullCalcOnLoad="1"/>
</workbook>
</file>

<file path=xl/sharedStrings.xml><?xml version="1.0" encoding="utf-8"?>
<sst xmlns="http://schemas.openxmlformats.org/spreadsheetml/2006/main" count="260" uniqueCount="101">
  <si>
    <t>Zamykání vody   1</t>
  </si>
  <si>
    <t>Termín: 25.09.2010</t>
  </si>
  <si>
    <t>1. jízda</t>
  </si>
  <si>
    <t>2. jízda</t>
  </si>
  <si>
    <t>3. jízda</t>
  </si>
  <si>
    <t>NSS - A+B</t>
  </si>
  <si>
    <t>50% času</t>
  </si>
  <si>
    <t>100% času</t>
  </si>
  <si>
    <t>Poř.</t>
  </si>
  <si>
    <t>Přijmení a jméno</t>
  </si>
  <si>
    <t>Licence</t>
  </si>
  <si>
    <t>Klub</t>
  </si>
  <si>
    <t>Jméno modelu</t>
  </si>
  <si>
    <t>Měřítko</t>
  </si>
  <si>
    <r>
      <t>K</t>
    </r>
    <r>
      <rPr>
        <b/>
        <vertAlign val="subscript"/>
        <sz val="10"/>
        <color indexed="8"/>
        <rFont val="Arial"/>
        <family val="2"/>
      </rPr>
      <t>WL</t>
    </r>
  </si>
  <si>
    <t>S</t>
  </si>
  <si>
    <t>V</t>
  </si>
  <si>
    <t>R</t>
  </si>
  <si>
    <r>
      <t xml:space="preserve">R </t>
    </r>
    <r>
      <rPr>
        <b/>
        <vertAlign val="subscript"/>
        <sz val="10"/>
        <color indexed="8"/>
        <rFont val="Arial"/>
        <family val="2"/>
      </rPr>
      <t>log</t>
    </r>
  </si>
  <si>
    <t>Statické hodnocení</t>
  </si>
  <si>
    <r>
      <t xml:space="preserve">R </t>
    </r>
    <r>
      <rPr>
        <b/>
        <vertAlign val="subscript"/>
        <sz val="10"/>
        <color indexed="8"/>
        <rFont val="Arial"/>
        <family val="2"/>
      </rPr>
      <t>K</t>
    </r>
  </si>
  <si>
    <t>Dosažený čas T [s]</t>
  </si>
  <si>
    <t>Přepočít. Jízdy Tz [s] a pořadí</t>
  </si>
  <si>
    <t>Součet pořadí</t>
  </si>
  <si>
    <t>Nejhorší jízda</t>
  </si>
  <si>
    <t>[mm]</t>
  </si>
  <si>
    <r>
      <t>[m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]</t>
    </r>
  </si>
  <si>
    <t>[kg]</t>
  </si>
  <si>
    <t>1.</t>
  </si>
  <si>
    <t>2.</t>
  </si>
  <si>
    <t>3.</t>
  </si>
  <si>
    <t>1. j</t>
  </si>
  <si>
    <t>2. j</t>
  </si>
  <si>
    <t>3. j</t>
  </si>
  <si>
    <t>P</t>
  </si>
  <si>
    <t>min.</t>
  </si>
  <si>
    <t>sek.</t>
  </si>
  <si>
    <t>celkem</t>
  </si>
  <si>
    <t>Kvapil Miloš</t>
  </si>
  <si>
    <t>131-027</t>
  </si>
  <si>
    <t>KLoM Admiral Jablonec n. N.</t>
  </si>
  <si>
    <t>Stormy Weather</t>
  </si>
  <si>
    <t>1:13,5</t>
  </si>
  <si>
    <t>Jakubík Miloš</t>
  </si>
  <si>
    <t>131-058</t>
  </si>
  <si>
    <t>Atlantis</t>
  </si>
  <si>
    <t>1:20</t>
  </si>
  <si>
    <t>Chmelka František</t>
  </si>
  <si>
    <t>336-003</t>
  </si>
  <si>
    <t>MK Slezsko Český Těšín</t>
  </si>
  <si>
    <t>Corona SK 40</t>
  </si>
  <si>
    <t>Kroupa Petr</t>
  </si>
  <si>
    <t>131-044</t>
  </si>
  <si>
    <t>Lukeš Martin jun.</t>
  </si>
  <si>
    <t>028-031</t>
  </si>
  <si>
    <t>Proboštov</t>
  </si>
  <si>
    <t>Nauticus</t>
  </si>
  <si>
    <t>Uherková Marcela</t>
  </si>
  <si>
    <t>480-008</t>
  </si>
  <si>
    <t>Morava Hodonín</t>
  </si>
  <si>
    <t>Barrakuda</t>
  </si>
  <si>
    <t>1:10</t>
  </si>
  <si>
    <t>Kincl Antonín</t>
  </si>
  <si>
    <t>336-009</t>
  </si>
  <si>
    <t>Pirate</t>
  </si>
  <si>
    <t>Mrákota Josef</t>
  </si>
  <si>
    <t>168-027</t>
  </si>
  <si>
    <t>KLoM Delta Pardubice</t>
  </si>
  <si>
    <t>Critter</t>
  </si>
  <si>
    <t>Culek Jindřich</t>
  </si>
  <si>
    <t>xx</t>
  </si>
  <si>
    <t>Praha</t>
  </si>
  <si>
    <t>Reinke 13M</t>
  </si>
  <si>
    <t>1:9</t>
  </si>
  <si>
    <t>Kreisel Jiří</t>
  </si>
  <si>
    <t>131-041</t>
  </si>
  <si>
    <t>Dove</t>
  </si>
  <si>
    <t>1:12 </t>
  </si>
  <si>
    <t>Kozák Peter</t>
  </si>
  <si>
    <t>108-007</t>
  </si>
  <si>
    <t>SR-KLoM Bojnice</t>
  </si>
  <si>
    <t>Sailor</t>
  </si>
  <si>
    <t>1:15</t>
  </si>
  <si>
    <t>Abel Štefan</t>
  </si>
  <si>
    <t>115-03</t>
  </si>
  <si>
    <t>SR-Bratislava</t>
  </si>
  <si>
    <t>Sultana</t>
  </si>
  <si>
    <t>1:12</t>
  </si>
  <si>
    <t>Kočí Tomáš</t>
  </si>
  <si>
    <t>131-009</t>
  </si>
  <si>
    <t>KloM Admiral Jablonec n. N.</t>
  </si>
  <si>
    <t>Drak</t>
  </si>
  <si>
    <t>Halama Libor</t>
  </si>
  <si>
    <t>131-035</t>
  </si>
  <si>
    <t>Slížek Josef</t>
  </si>
  <si>
    <t>028-008</t>
  </si>
  <si>
    <t>Adix</t>
  </si>
  <si>
    <t>1:45</t>
  </si>
  <si>
    <t>Zamykání vody  2</t>
  </si>
  <si>
    <t>Rozsypal Jakub</t>
  </si>
  <si>
    <t>Blesk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</si>
</sst>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#,##0"/>
    <numFmt numFmtId="168" formatCode="0.000"/>
    <numFmt numFmtId="169" formatCode="#,##0.00"/>
    <numFmt numFmtId="170" formatCode="HH:MM"/>
    <numFmt numFmtId="171" formatCode="0.00"/>
    <numFmt numFmtId="172" formatCode="#,##0.000"/>
  </numFmts>
  <fonts count="9">
    <font>
      <sz val="10"/>
      <color indexed="8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 diagonalUp="1"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 style="hair">
        <color indexed="8"/>
      </diagonal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</cellStyleXfs>
  <cellXfs count="72">
    <xf numFmtId="164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164" fontId="2" fillId="0" borderId="4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/>
    </xf>
    <xf numFmtId="164" fontId="5" fillId="0" borderId="15" xfId="0" applyNumberFormat="1" applyFont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6" fontId="5" fillId="2" borderId="17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/>
    </xf>
    <xf numFmtId="166" fontId="5" fillId="2" borderId="19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5" xfId="21" applyNumberFormat="1" applyFont="1" applyFill="1" applyBorder="1" applyAlignment="1" applyProtection="1">
      <alignment horizontal="left"/>
      <protection locked="0"/>
    </xf>
    <xf numFmtId="164" fontId="2" fillId="0" borderId="15" xfId="21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>
      <alignment horizontal="left" vertical="center"/>
    </xf>
    <xf numFmtId="166" fontId="2" fillId="0" borderId="15" xfId="21" applyNumberFormat="1" applyFont="1" applyFill="1" applyBorder="1" applyAlignment="1" applyProtection="1">
      <alignment horizontal="center"/>
      <protection locked="0"/>
    </xf>
    <xf numFmtId="167" fontId="2" fillId="0" borderId="15" xfId="21" applyNumberFormat="1" applyFont="1" applyFill="1" applyBorder="1" applyAlignment="1" applyProtection="1">
      <alignment horizontal="center"/>
      <protection locked="0"/>
    </xf>
    <xf numFmtId="168" fontId="2" fillId="0" borderId="15" xfId="21" applyNumberFormat="1" applyFont="1" applyFill="1" applyBorder="1" applyAlignment="1" applyProtection="1">
      <alignment horizontal="center"/>
      <protection locked="0"/>
    </xf>
    <xf numFmtId="168" fontId="2" fillId="0" borderId="15" xfId="0" applyNumberFormat="1" applyFont="1" applyFill="1" applyBorder="1" applyAlignment="1">
      <alignment horizontal="center" vertical="center"/>
    </xf>
    <xf numFmtId="165" fontId="2" fillId="0" borderId="15" xfId="20" applyNumberFormat="1" applyFont="1" applyFill="1" applyBorder="1" applyAlignment="1" applyProtection="1">
      <alignment horizontal="center" vertical="center"/>
      <protection/>
    </xf>
    <xf numFmtId="164" fontId="2" fillId="0" borderId="15" xfId="20" applyNumberFormat="1" applyFont="1" applyFill="1" applyBorder="1" applyAlignment="1" applyProtection="1">
      <alignment horizontal="center" vertical="center"/>
      <protection/>
    </xf>
    <xf numFmtId="169" fontId="5" fillId="0" borderId="15" xfId="23" applyNumberFormat="1" applyFont="1" applyFill="1" applyBorder="1" applyAlignment="1" applyProtection="1">
      <alignment horizontal="center" vertical="center"/>
      <protection/>
    </xf>
    <xf numFmtId="165" fontId="2" fillId="0" borderId="15" xfId="23" applyNumberFormat="1" applyFont="1" applyFill="1" applyBorder="1" applyAlignment="1" applyProtection="1">
      <alignment horizontal="center" vertical="center"/>
      <protection/>
    </xf>
    <xf numFmtId="165" fontId="2" fillId="0" borderId="15" xfId="0" applyNumberFormat="1" applyFont="1" applyFill="1" applyBorder="1" applyAlignment="1">
      <alignment horizontal="center" vertical="center"/>
    </xf>
    <xf numFmtId="165" fontId="5" fillId="0" borderId="15" xfId="23" applyNumberFormat="1" applyFont="1" applyFill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>
      <alignment horizontal="center" vertical="center"/>
    </xf>
    <xf numFmtId="165" fontId="5" fillId="0" borderId="20" xfId="23" applyNumberFormat="1" applyFont="1" applyFill="1" applyBorder="1" applyAlignment="1" applyProtection="1">
      <alignment horizontal="center" vertical="center"/>
      <protection/>
    </xf>
    <xf numFmtId="165" fontId="5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vertical="center"/>
    </xf>
    <xf numFmtId="170" fontId="2" fillId="0" borderId="15" xfId="0" applyNumberFormat="1" applyFont="1" applyFill="1" applyBorder="1" applyAlignment="1">
      <alignment horizontal="center" vertical="center"/>
    </xf>
    <xf numFmtId="164" fontId="1" fillId="0" borderId="15" xfId="21" applyFont="1" applyFill="1" applyBorder="1" applyAlignment="1" applyProtection="1">
      <alignment horizontal="center"/>
      <protection locked="0"/>
    </xf>
    <xf numFmtId="164" fontId="2" fillId="0" borderId="21" xfId="0" applyNumberFormat="1" applyFont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71" fontId="2" fillId="0" borderId="15" xfId="0" applyNumberFormat="1" applyFont="1" applyFill="1" applyBorder="1" applyAlignment="1">
      <alignment horizontal="center" vertical="center"/>
    </xf>
    <xf numFmtId="164" fontId="8" fillId="0" borderId="15" xfId="23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166" fontId="0" fillId="0" borderId="15" xfId="23" applyNumberFormat="1" applyFont="1" applyFill="1" applyBorder="1" applyAlignment="1" applyProtection="1">
      <alignment horizontal="left" vertical="center"/>
      <protection/>
    </xf>
    <xf numFmtId="166" fontId="0" fillId="0" borderId="15" xfId="23" applyNumberFormat="1" applyFont="1" applyFill="1" applyBorder="1" applyAlignment="1" applyProtection="1">
      <alignment horizontal="center" vertical="center"/>
      <protection/>
    </xf>
    <xf numFmtId="167" fontId="2" fillId="0" borderId="15" xfId="22" applyNumberFormat="1" applyFont="1" applyFill="1" applyBorder="1" applyAlignment="1" applyProtection="1">
      <alignment horizontal="center" vertical="center"/>
      <protection locked="0"/>
    </xf>
    <xf numFmtId="172" fontId="2" fillId="0" borderId="15" xfId="22" applyNumberFormat="1" applyFont="1" applyFill="1" applyBorder="1" applyAlignment="1" applyProtection="1">
      <alignment horizontal="center" vertical="center"/>
      <protection locked="0"/>
    </xf>
    <xf numFmtId="169" fontId="2" fillId="0" borderId="15" xfId="22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>
      <alignment horizontal="center"/>
    </xf>
    <xf numFmtId="164" fontId="8" fillId="0" borderId="15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165" fontId="5" fillId="0" borderId="23" xfId="23" applyNumberFormat="1" applyFont="1" applyFill="1" applyBorder="1" applyAlignment="1" applyProtection="1">
      <alignment horizontal="center" vertical="center"/>
      <protection/>
    </xf>
    <xf numFmtId="164" fontId="0" fillId="0" borderId="15" xfId="0" applyNumberForma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borohradekmicr2006" xfId="20"/>
    <cellStyle name="normální_Prihlaska_ns_excel95" xfId="21"/>
    <cellStyle name="normální_Regatta_vysl_06_výsledková listina 2008 - 1 soutěž" xfId="22"/>
    <cellStyle name="normální_St_listin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3.875" style="1" customWidth="1"/>
    <col min="2" max="2" width="17.75390625" style="1" customWidth="1"/>
    <col min="3" max="3" width="8.25390625" style="1" customWidth="1"/>
    <col min="4" max="4" width="25.25390625" style="1" customWidth="1"/>
    <col min="5" max="5" width="13.875" style="1" customWidth="1"/>
    <col min="6" max="6" width="7.125" style="1" customWidth="1"/>
    <col min="7" max="9" width="6.125" style="1" customWidth="1"/>
    <col min="10" max="10" width="6.25390625" style="1" customWidth="1"/>
    <col min="11" max="11" width="5.125" style="1" customWidth="1"/>
    <col min="12" max="14" width="0" style="1" hidden="1" customWidth="1"/>
    <col min="15" max="15" width="11.00390625" style="1" customWidth="1"/>
    <col min="16" max="16" width="5.25390625" style="1" customWidth="1"/>
    <col min="17" max="17" width="6.875" style="1" customWidth="1"/>
    <col min="18" max="18" width="6.375" style="1" customWidth="1"/>
    <col min="19" max="19" width="5.875" style="1" customWidth="1"/>
    <col min="20" max="26" width="7.25390625" style="1" customWidth="1"/>
    <col min="27" max="28" width="8.625" style="1" customWidth="1"/>
    <col min="29" max="29" width="3.625" style="1" customWidth="1"/>
    <col min="30" max="31" width="4.75390625" style="1" customWidth="1"/>
    <col min="32" max="32" width="7.00390625" style="1" customWidth="1"/>
    <col min="33" max="34" width="4.75390625" style="1" customWidth="1"/>
    <col min="35" max="35" width="7.00390625" style="1" customWidth="1"/>
    <col min="36" max="37" width="4.75390625" style="1" customWidth="1"/>
    <col min="38" max="38" width="7.00390625" style="1" customWidth="1"/>
    <col min="39" max="39" width="6.625" style="1" customWidth="1"/>
    <col min="40" max="16384" width="8.625" style="1" customWidth="1"/>
  </cols>
  <sheetData>
    <row r="1" spans="1:18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P1" s="3"/>
      <c r="Q1" s="3"/>
      <c r="R1" s="3"/>
    </row>
    <row r="2" spans="1:38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P2" s="3"/>
      <c r="Q2" s="4"/>
      <c r="R2" s="3"/>
      <c r="AD2" s="5" t="s">
        <v>2</v>
      </c>
      <c r="AE2" s="5"/>
      <c r="AF2" s="5"/>
      <c r="AG2" s="5" t="s">
        <v>3</v>
      </c>
      <c r="AH2" s="5"/>
      <c r="AI2" s="5"/>
      <c r="AJ2" s="5" t="s">
        <v>4</v>
      </c>
      <c r="AK2" s="5"/>
      <c r="AL2" s="5"/>
    </row>
    <row r="3" spans="1:38" ht="19.5" customHeight="1">
      <c r="A3" s="6" t="s">
        <v>5</v>
      </c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4"/>
      <c r="R3" s="3"/>
      <c r="S3" s="2"/>
      <c r="T3" s="2"/>
      <c r="U3" s="2"/>
      <c r="V3" s="2"/>
      <c r="W3" s="2"/>
      <c r="X3" s="2"/>
      <c r="AD3" s="8" t="s">
        <v>6</v>
      </c>
      <c r="AE3" s="8"/>
      <c r="AF3" s="9">
        <f>MAX(AF8:AF22)*1.5</f>
        <v>6111</v>
      </c>
      <c r="AG3" s="8" t="s">
        <v>6</v>
      </c>
      <c r="AH3" s="8"/>
      <c r="AI3" s="9">
        <f>MAX(AI8:AI22)*1.5</f>
        <v>8820</v>
      </c>
      <c r="AJ3" s="8" t="s">
        <v>6</v>
      </c>
      <c r="AK3" s="8"/>
      <c r="AL3" s="9">
        <f>MAX(AL8:AL22)*1.5</f>
        <v>5224.5</v>
      </c>
    </row>
    <row r="4" spans="1:38" ht="19.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"/>
      <c r="Q4" s="11"/>
      <c r="R4" s="7"/>
      <c r="S4" s="2"/>
      <c r="T4" s="2"/>
      <c r="U4" s="2"/>
      <c r="V4" s="2"/>
      <c r="W4" s="2"/>
      <c r="X4" s="2"/>
      <c r="AD4" s="12" t="s">
        <v>7</v>
      </c>
      <c r="AE4" s="12"/>
      <c r="AF4" s="13">
        <f>MAX(AF8:AF22)*2</f>
        <v>8148</v>
      </c>
      <c r="AG4" s="12" t="s">
        <v>7</v>
      </c>
      <c r="AH4" s="12"/>
      <c r="AI4" s="13">
        <f>MAX(AI8:AI22)*2</f>
        <v>11760</v>
      </c>
      <c r="AJ4" s="12" t="s">
        <v>7</v>
      </c>
      <c r="AK4" s="12"/>
      <c r="AL4" s="13">
        <f>MAX(AL8:AL22)*2</f>
        <v>6966</v>
      </c>
    </row>
    <row r="5" spans="27:28" ht="12" customHeight="1">
      <c r="AA5" s="14"/>
      <c r="AB5" s="14"/>
    </row>
    <row r="6" spans="1:39" ht="12.75" customHeight="1">
      <c r="A6" s="15" t="s">
        <v>8</v>
      </c>
      <c r="B6" s="16" t="s">
        <v>9</v>
      </c>
      <c r="C6" s="17" t="s">
        <v>10</v>
      </c>
      <c r="D6" s="18" t="s">
        <v>11</v>
      </c>
      <c r="E6" s="16" t="s">
        <v>12</v>
      </c>
      <c r="F6" s="17" t="s">
        <v>13</v>
      </c>
      <c r="G6" s="19" t="s">
        <v>14</v>
      </c>
      <c r="H6" s="19" t="s">
        <v>15</v>
      </c>
      <c r="I6" s="20" t="s">
        <v>16</v>
      </c>
      <c r="J6" s="21" t="s">
        <v>17</v>
      </c>
      <c r="K6" s="21" t="s">
        <v>18</v>
      </c>
      <c r="L6" s="22" t="s">
        <v>19</v>
      </c>
      <c r="M6" s="22"/>
      <c r="N6" s="22"/>
      <c r="O6" s="21" t="s">
        <v>19</v>
      </c>
      <c r="P6" s="21" t="s">
        <v>20</v>
      </c>
      <c r="Q6" s="23" t="s">
        <v>21</v>
      </c>
      <c r="R6" s="23"/>
      <c r="S6" s="23"/>
      <c r="T6" s="24" t="s">
        <v>22</v>
      </c>
      <c r="U6" s="24"/>
      <c r="V6" s="24"/>
      <c r="W6" s="24"/>
      <c r="X6" s="24"/>
      <c r="Y6" s="24"/>
      <c r="Z6" s="21" t="s">
        <v>23</v>
      </c>
      <c r="AA6" s="14"/>
      <c r="AB6" s="25" t="s">
        <v>24</v>
      </c>
      <c r="AD6" s="5" t="s">
        <v>2</v>
      </c>
      <c r="AE6" s="5"/>
      <c r="AF6" s="5"/>
      <c r="AG6" s="5" t="s">
        <v>3</v>
      </c>
      <c r="AH6" s="5"/>
      <c r="AI6" s="5"/>
      <c r="AJ6" s="5" t="s">
        <v>4</v>
      </c>
      <c r="AK6" s="5"/>
      <c r="AL6" s="5"/>
      <c r="AM6" s="14"/>
    </row>
    <row r="7" spans="1:39" ht="12.75">
      <c r="A7" s="15"/>
      <c r="B7" s="15"/>
      <c r="C7" s="15"/>
      <c r="D7" s="15"/>
      <c r="E7" s="15"/>
      <c r="F7" s="15"/>
      <c r="G7" s="26" t="s">
        <v>25</v>
      </c>
      <c r="H7" s="26" t="s">
        <v>26</v>
      </c>
      <c r="I7" s="26" t="s">
        <v>27</v>
      </c>
      <c r="J7" s="21"/>
      <c r="K7" s="21"/>
      <c r="L7" s="27" t="s">
        <v>28</v>
      </c>
      <c r="M7" s="27" t="s">
        <v>29</v>
      </c>
      <c r="N7" s="27" t="s">
        <v>30</v>
      </c>
      <c r="O7" s="21"/>
      <c r="P7" s="21"/>
      <c r="Q7" s="28" t="s">
        <v>31</v>
      </c>
      <c r="R7" s="28" t="s">
        <v>32</v>
      </c>
      <c r="S7" s="29" t="s">
        <v>33</v>
      </c>
      <c r="T7" s="30" t="s">
        <v>28</v>
      </c>
      <c r="U7" s="31" t="s">
        <v>34</v>
      </c>
      <c r="V7" s="27" t="s">
        <v>29</v>
      </c>
      <c r="W7" s="27" t="s">
        <v>34</v>
      </c>
      <c r="X7" s="27" t="s">
        <v>30</v>
      </c>
      <c r="Y7" s="27" t="s">
        <v>34</v>
      </c>
      <c r="Z7" s="21"/>
      <c r="AA7" s="14"/>
      <c r="AB7" s="25"/>
      <c r="AD7" s="32" t="s">
        <v>35</v>
      </c>
      <c r="AE7" s="33" t="s">
        <v>36</v>
      </c>
      <c r="AF7" s="34" t="s">
        <v>37</v>
      </c>
      <c r="AG7" s="32" t="s">
        <v>35</v>
      </c>
      <c r="AH7" s="33" t="s">
        <v>36</v>
      </c>
      <c r="AI7" s="34" t="s">
        <v>37</v>
      </c>
      <c r="AJ7" s="32" t="s">
        <v>35</v>
      </c>
      <c r="AK7" s="33" t="s">
        <v>36</v>
      </c>
      <c r="AL7" s="34" t="s">
        <v>37</v>
      </c>
      <c r="AM7" s="14"/>
    </row>
    <row r="8" spans="1:39" ht="15" customHeight="1">
      <c r="A8" s="35">
        <v>1</v>
      </c>
      <c r="B8" s="36" t="s">
        <v>38</v>
      </c>
      <c r="C8" s="37" t="s">
        <v>39</v>
      </c>
      <c r="D8" s="37" t="s">
        <v>40</v>
      </c>
      <c r="E8" s="38" t="s">
        <v>41</v>
      </c>
      <c r="F8" s="39" t="s">
        <v>42</v>
      </c>
      <c r="G8" s="40">
        <v>880</v>
      </c>
      <c r="H8" s="41">
        <v>0.684</v>
      </c>
      <c r="I8" s="41">
        <v>9.5</v>
      </c>
      <c r="J8" s="42">
        <f>G8*SQRT(H8)/(456*POWER(I8,1/3))</f>
        <v>0.7535950062579295</v>
      </c>
      <c r="K8" s="42">
        <f>IF(J8&gt;1,J8/J8^(2*LOG10(J8)),J8*J8^(2*LOG10(J8)))</f>
        <v>0.8078451986747043</v>
      </c>
      <c r="L8" s="43">
        <v>0</v>
      </c>
      <c r="M8" s="44">
        <v>0</v>
      </c>
      <c r="N8" s="43">
        <v>0</v>
      </c>
      <c r="O8" s="45">
        <v>82</v>
      </c>
      <c r="P8" s="42">
        <f>K8-(O8/200)</f>
        <v>0.3978451986747043</v>
      </c>
      <c r="Q8" s="46">
        <v>2343</v>
      </c>
      <c r="R8" s="46">
        <v>2113</v>
      </c>
      <c r="S8" s="46">
        <v>2728</v>
      </c>
      <c r="T8" s="47">
        <f>P8*Q8</f>
        <v>932.1513004948322</v>
      </c>
      <c r="U8" s="48">
        <f>RANK(T8,$T$8:$T$61,1)</f>
        <v>1</v>
      </c>
      <c r="V8" s="49">
        <f>P8*R8</f>
        <v>840.6469047996502</v>
      </c>
      <c r="W8" s="50">
        <f>RANK(V8,$V$8:$V$61,1)</f>
        <v>1</v>
      </c>
      <c r="X8" s="49">
        <f>P8*S8</f>
        <v>1085.3217019845933</v>
      </c>
      <c r="Y8" s="48">
        <f>RANK(X8,$X$8:$X$61,1)</f>
        <v>1</v>
      </c>
      <c r="Z8" s="51">
        <f>U8+W8+Y8-(MAX(U8,W8,Y8))</f>
        <v>2</v>
      </c>
      <c r="AA8" s="14"/>
      <c r="AB8" s="52">
        <f>MAX(U8,W8,Y8)</f>
        <v>1</v>
      </c>
      <c r="AD8" s="32">
        <v>39</v>
      </c>
      <c r="AE8" s="47">
        <v>3</v>
      </c>
      <c r="AF8" s="53">
        <f>+AD8*60+AE8</f>
        <v>2343</v>
      </c>
      <c r="AG8" s="32">
        <v>35</v>
      </c>
      <c r="AH8" s="47">
        <v>13</v>
      </c>
      <c r="AI8" s="53">
        <f>+AG8*60+AH8</f>
        <v>2113</v>
      </c>
      <c r="AJ8" s="32">
        <v>45</v>
      </c>
      <c r="AK8" s="47">
        <v>28</v>
      </c>
      <c r="AL8" s="53">
        <f>+AJ8*60+AK8</f>
        <v>2728</v>
      </c>
      <c r="AM8" s="4"/>
    </row>
    <row r="9" spans="1:39" ht="15" customHeight="1">
      <c r="A9" s="35">
        <v>2</v>
      </c>
      <c r="B9" s="36" t="s">
        <v>43</v>
      </c>
      <c r="C9" s="37" t="s">
        <v>44</v>
      </c>
      <c r="D9" s="37" t="s">
        <v>40</v>
      </c>
      <c r="E9" s="36" t="s">
        <v>45</v>
      </c>
      <c r="F9" s="39" t="s">
        <v>46</v>
      </c>
      <c r="G9" s="40">
        <v>1100</v>
      </c>
      <c r="H9" s="37">
        <v>0.855</v>
      </c>
      <c r="I9" s="41">
        <v>16.63</v>
      </c>
      <c r="J9" s="42">
        <f>G9*SQRT(H9)/(456*POWER(I9,1/3))</f>
        <v>0.8738699729009216</v>
      </c>
      <c r="K9" s="42">
        <f>IF(J9&gt;1,J9/J9^(2*LOG10(J9)),J9*J9^(2*LOG10(J9)))</f>
        <v>0.8877767504519433</v>
      </c>
      <c r="L9" s="43">
        <v>0</v>
      </c>
      <c r="M9" s="43">
        <v>0</v>
      </c>
      <c r="N9" s="43">
        <v>0</v>
      </c>
      <c r="O9" s="45">
        <v>74.67</v>
      </c>
      <c r="P9" s="42">
        <f>K9-(O9/200)</f>
        <v>0.5144267504519433</v>
      </c>
      <c r="Q9" s="46">
        <v>1887</v>
      </c>
      <c r="R9" s="46">
        <v>1724</v>
      </c>
      <c r="S9" s="46">
        <v>2259</v>
      </c>
      <c r="T9" s="47">
        <f>P9*Q9</f>
        <v>970.7232781028171</v>
      </c>
      <c r="U9" s="50">
        <f>RANK(T9,$T$8:$T$61,1)</f>
        <v>3</v>
      </c>
      <c r="V9" s="49">
        <f>P9*R9</f>
        <v>886.8717177791502</v>
      </c>
      <c r="W9" s="48">
        <f>RANK(V9,$V$8:$V$61,1)</f>
        <v>2</v>
      </c>
      <c r="X9" s="49">
        <f>P9*S9</f>
        <v>1162.09002927094</v>
      </c>
      <c r="Y9" s="48">
        <f>RANK(X9,$X$8:$X$61,1)</f>
        <v>3</v>
      </c>
      <c r="Z9" s="51">
        <f>U9+W9+Y9-(MAX(U9,W9,Y9))</f>
        <v>5</v>
      </c>
      <c r="AA9" s="14"/>
      <c r="AB9" s="52">
        <f>MAX(U9,W9,Y9)</f>
        <v>3</v>
      </c>
      <c r="AD9" s="32">
        <v>31</v>
      </c>
      <c r="AE9" s="47">
        <v>27</v>
      </c>
      <c r="AF9" s="53">
        <f>+AD9*60+AE9</f>
        <v>1887</v>
      </c>
      <c r="AG9" s="32">
        <v>28</v>
      </c>
      <c r="AH9" s="47">
        <v>44</v>
      </c>
      <c r="AI9" s="53">
        <f>+AG9*60+AH9</f>
        <v>1724</v>
      </c>
      <c r="AJ9" s="32">
        <v>37</v>
      </c>
      <c r="AK9" s="47">
        <v>39</v>
      </c>
      <c r="AL9" s="53">
        <f>+AJ9*60+AK9</f>
        <v>2259</v>
      </c>
      <c r="AM9" s="4"/>
    </row>
    <row r="10" spans="1:39" ht="15" customHeight="1">
      <c r="A10" s="35">
        <v>3</v>
      </c>
      <c r="B10" s="36" t="s">
        <v>47</v>
      </c>
      <c r="C10" s="37" t="s">
        <v>48</v>
      </c>
      <c r="D10" s="37" t="s">
        <v>49</v>
      </c>
      <c r="E10" s="38" t="s">
        <v>50</v>
      </c>
      <c r="F10" s="54">
        <v>0.048611111111111105</v>
      </c>
      <c r="G10" s="35">
        <v>970</v>
      </c>
      <c r="H10" s="35">
        <v>0.38</v>
      </c>
      <c r="I10" s="35">
        <v>6.8</v>
      </c>
      <c r="J10" s="42">
        <f>G10*SQRT(H10)/(456*POWER(I10,1/3))</f>
        <v>0.6921428215003292</v>
      </c>
      <c r="K10" s="42">
        <f>IF(J10&gt;1,J10/J10^(2*LOG10(J10)),J10*J10^(2*LOG10(J10)))</f>
        <v>0.7785213650400533</v>
      </c>
      <c r="L10" s="43">
        <v>0</v>
      </c>
      <c r="M10" s="43">
        <v>0</v>
      </c>
      <c r="N10" s="43">
        <v>0</v>
      </c>
      <c r="O10" s="45">
        <v>74</v>
      </c>
      <c r="P10" s="42">
        <f>K10-(O10/200)</f>
        <v>0.4085213650400533</v>
      </c>
      <c r="Q10" s="46">
        <v>2351</v>
      </c>
      <c r="R10" s="46">
        <v>2173</v>
      </c>
      <c r="S10" s="46">
        <v>2962</v>
      </c>
      <c r="T10" s="47">
        <f>P10*Q10</f>
        <v>960.4337292091653</v>
      </c>
      <c r="U10" s="48">
        <f>RANK(T10,$T$8:$T$61,1)</f>
        <v>2</v>
      </c>
      <c r="V10" s="49">
        <f>P10*R10</f>
        <v>887.7169262320359</v>
      </c>
      <c r="W10" s="48">
        <f>RANK(V10,$V$8:$V$61,1)</f>
        <v>3</v>
      </c>
      <c r="X10" s="49">
        <f>P10*S10</f>
        <v>1210.040283248638</v>
      </c>
      <c r="Y10" s="50">
        <f>RANK(X10,$X$8:$X$61,1)</f>
        <v>4</v>
      </c>
      <c r="Z10" s="51">
        <f>U10+W10+Y10-(MAX(U10,W10,Y10))</f>
        <v>5</v>
      </c>
      <c r="AA10" s="14"/>
      <c r="AB10" s="52">
        <f>MAX(U10,W10,Y10)</f>
        <v>4</v>
      </c>
      <c r="AD10" s="32">
        <v>39</v>
      </c>
      <c r="AE10" s="47">
        <v>11</v>
      </c>
      <c r="AF10" s="53">
        <f>+AD10*60+AE10</f>
        <v>2351</v>
      </c>
      <c r="AG10" s="32">
        <v>36</v>
      </c>
      <c r="AH10" s="47">
        <v>13</v>
      </c>
      <c r="AI10" s="53">
        <f>+AG10*60+AH10</f>
        <v>2173</v>
      </c>
      <c r="AJ10" s="32">
        <v>49</v>
      </c>
      <c r="AK10" s="47">
        <v>22</v>
      </c>
      <c r="AL10" s="53">
        <f>+AJ10*60+AK10</f>
        <v>2962</v>
      </c>
      <c r="AM10" s="4"/>
    </row>
    <row r="11" spans="1:39" ht="15" customHeight="1">
      <c r="A11" s="35">
        <v>4</v>
      </c>
      <c r="B11" s="36" t="s">
        <v>51</v>
      </c>
      <c r="C11" s="37" t="s">
        <v>52</v>
      </c>
      <c r="D11" s="37" t="s">
        <v>40</v>
      </c>
      <c r="E11" s="36" t="s">
        <v>45</v>
      </c>
      <c r="F11" s="39" t="s">
        <v>46</v>
      </c>
      <c r="G11" s="40">
        <v>1100</v>
      </c>
      <c r="H11" s="41">
        <v>0.855</v>
      </c>
      <c r="I11" s="41">
        <v>16.63</v>
      </c>
      <c r="J11" s="42">
        <f>G11*SQRT(H11)/(456*POWER(I11,1/3))</f>
        <v>0.8738699729009216</v>
      </c>
      <c r="K11" s="42">
        <f>IF(J11&gt;1,J11/J11^(2*LOG10(J11)),J11*J11^(2*LOG10(J11)))</f>
        <v>0.8877767504519433</v>
      </c>
      <c r="L11" s="43">
        <v>0</v>
      </c>
      <c r="M11" s="43">
        <v>0</v>
      </c>
      <c r="N11" s="43">
        <v>0</v>
      </c>
      <c r="O11" s="45">
        <v>72.67</v>
      </c>
      <c r="P11" s="42">
        <f>K11-(O11/200)</f>
        <v>0.5244267504519433</v>
      </c>
      <c r="Q11" s="46">
        <v>1865</v>
      </c>
      <c r="R11" s="46">
        <v>8820</v>
      </c>
      <c r="S11" s="46">
        <v>2149</v>
      </c>
      <c r="T11" s="47">
        <f>P11*Q11</f>
        <v>978.0558895928742</v>
      </c>
      <c r="U11" s="48">
        <f>RANK(T11,$T$8:$T$61,1)</f>
        <v>4</v>
      </c>
      <c r="V11" s="49">
        <f>P11*R11</f>
        <v>4625.44393898614</v>
      </c>
      <c r="W11" s="50">
        <f>RANK(V11,$V$8:$V$61,1)</f>
        <v>14</v>
      </c>
      <c r="X11" s="49">
        <f>P11*S11</f>
        <v>1126.9930867212263</v>
      </c>
      <c r="Y11" s="48">
        <f>RANK(X11,$X$8:$X$61,1)</f>
        <v>2</v>
      </c>
      <c r="Z11" s="51">
        <f>U11+W11+Y11-(MAX(U11,W11,Y11))</f>
        <v>6</v>
      </c>
      <c r="AA11" s="14"/>
      <c r="AB11" s="52">
        <f>MAX(U11,W11,Y11)</f>
        <v>14</v>
      </c>
      <c r="AD11" s="32">
        <v>31</v>
      </c>
      <c r="AE11" s="47">
        <v>5</v>
      </c>
      <c r="AF11" s="53">
        <f>+AD11*60+AE11</f>
        <v>1865</v>
      </c>
      <c r="AG11" s="32"/>
      <c r="AH11" s="47"/>
      <c r="AI11" s="53">
        <f>+AG11*60+AH11</f>
        <v>0</v>
      </c>
      <c r="AJ11" s="32">
        <v>35</v>
      </c>
      <c r="AK11" s="47">
        <v>49</v>
      </c>
      <c r="AL11" s="53">
        <f>+AJ11*60+AK11</f>
        <v>2149</v>
      </c>
      <c r="AM11" s="4"/>
    </row>
    <row r="12" spans="1:39" ht="15" customHeight="1">
      <c r="A12" s="35">
        <v>5</v>
      </c>
      <c r="B12" s="36" t="s">
        <v>53</v>
      </c>
      <c r="C12" s="55" t="s">
        <v>54</v>
      </c>
      <c r="D12" s="37" t="s">
        <v>55</v>
      </c>
      <c r="E12" s="36" t="s">
        <v>56</v>
      </c>
      <c r="F12" s="39"/>
      <c r="G12" s="40">
        <v>950</v>
      </c>
      <c r="H12" s="41">
        <v>0.24</v>
      </c>
      <c r="I12" s="41">
        <v>4</v>
      </c>
      <c r="J12" s="42">
        <f>G12*SQRT(H12)/(456*POWER(I12,1/3))</f>
        <v>0.6429507684237719</v>
      </c>
      <c r="K12" s="42">
        <f>IF(J12&gt;1,J12/J12^(2*LOG10(J12)),J12*J12^(2*LOG10(J12)))</f>
        <v>0.761674286017829</v>
      </c>
      <c r="L12" s="43">
        <v>0</v>
      </c>
      <c r="M12" s="43">
        <v>0</v>
      </c>
      <c r="N12" s="43">
        <v>0</v>
      </c>
      <c r="O12" s="45">
        <v>68</v>
      </c>
      <c r="P12" s="42">
        <f>K12-(O12/200)</f>
        <v>0.421674286017829</v>
      </c>
      <c r="Q12" s="46">
        <v>2615</v>
      </c>
      <c r="R12" s="46">
        <v>2606</v>
      </c>
      <c r="S12" s="46">
        <v>2955</v>
      </c>
      <c r="T12" s="47">
        <f>P12*Q12</f>
        <v>1102.678257936623</v>
      </c>
      <c r="U12" s="48">
        <f>RANK(T12,$T$8:$T$61,1)</f>
        <v>5</v>
      </c>
      <c r="V12" s="49">
        <f>P12*R12</f>
        <v>1098.8831893624624</v>
      </c>
      <c r="W12" s="50">
        <f>RANK(V12,$V$8:$V$61,1)</f>
        <v>6</v>
      </c>
      <c r="X12" s="49">
        <f>P12*S12</f>
        <v>1246.0475151826847</v>
      </c>
      <c r="Y12" s="48">
        <f>RANK(X12,$X$8:$X$61,1)</f>
        <v>5</v>
      </c>
      <c r="Z12" s="51">
        <f>U12+W12+Y12-(MAX(U12,W12,Y12))</f>
        <v>10</v>
      </c>
      <c r="AA12" s="14"/>
      <c r="AB12" s="52">
        <f>MAX(U12,W12,Y12)</f>
        <v>6</v>
      </c>
      <c r="AD12" s="32">
        <v>43</v>
      </c>
      <c r="AE12" s="47">
        <v>35</v>
      </c>
      <c r="AF12" s="53">
        <f>+AD12*60+AE12</f>
        <v>2615</v>
      </c>
      <c r="AG12" s="32">
        <v>43</v>
      </c>
      <c r="AH12" s="47">
        <v>26</v>
      </c>
      <c r="AI12" s="53">
        <f>+AG12*60+AH12</f>
        <v>2606</v>
      </c>
      <c r="AJ12" s="32">
        <v>49</v>
      </c>
      <c r="AK12" s="47">
        <v>15</v>
      </c>
      <c r="AL12" s="53">
        <f>+AJ12*60+AK12</f>
        <v>2955</v>
      </c>
      <c r="AM12" s="4"/>
    </row>
    <row r="13" spans="1:39" ht="15" customHeight="1">
      <c r="A13" s="35">
        <v>6</v>
      </c>
      <c r="B13" s="36" t="s">
        <v>57</v>
      </c>
      <c r="C13" s="37" t="s">
        <v>58</v>
      </c>
      <c r="D13" s="37" t="s">
        <v>59</v>
      </c>
      <c r="E13" s="36" t="s">
        <v>60</v>
      </c>
      <c r="F13" s="39" t="s">
        <v>61</v>
      </c>
      <c r="G13" s="40">
        <v>1050</v>
      </c>
      <c r="H13" s="41">
        <v>0.58</v>
      </c>
      <c r="I13" s="41">
        <v>9.8</v>
      </c>
      <c r="J13" s="42">
        <f>G13*SQRT(H13)/(456*POWER(I13,1/3))</f>
        <v>0.8194637773892022</v>
      </c>
      <c r="K13" s="42">
        <f>IF(J13&gt;1,J13/J13^(2*LOG10(J13)),J13*J13^(2*LOG10(J13)))</f>
        <v>0.848172066984787</v>
      </c>
      <c r="L13" s="43">
        <v>0</v>
      </c>
      <c r="M13" s="43">
        <v>0</v>
      </c>
      <c r="N13" s="43">
        <v>0</v>
      </c>
      <c r="O13" s="45">
        <v>72</v>
      </c>
      <c r="P13" s="42">
        <f>K13-(O13/200)</f>
        <v>0.488172066984787</v>
      </c>
      <c r="Q13" s="46">
        <v>2265</v>
      </c>
      <c r="R13" s="46">
        <v>2149</v>
      </c>
      <c r="S13" s="46">
        <v>2697</v>
      </c>
      <c r="T13" s="47">
        <f>P13*Q13</f>
        <v>1105.7097317205425</v>
      </c>
      <c r="U13" s="48">
        <f>RANK(T13,$T$8:$T$61,1)</f>
        <v>6</v>
      </c>
      <c r="V13" s="49">
        <f>P13*R13</f>
        <v>1049.0817719503073</v>
      </c>
      <c r="W13" s="48">
        <f>RANK(V13,$V$8:$V$61,1)</f>
        <v>4</v>
      </c>
      <c r="X13" s="49">
        <f>P13*S13</f>
        <v>1316.6000646579705</v>
      </c>
      <c r="Y13" s="50">
        <f>RANK(X13,$X$8:$X$61,1)</f>
        <v>7</v>
      </c>
      <c r="Z13" s="51">
        <f>U13+W13+Y13-(MAX(U13,W13,Y13))</f>
        <v>10</v>
      </c>
      <c r="AA13" s="14"/>
      <c r="AB13" s="52">
        <f>MAX(U13,W13,Y13)</f>
        <v>7</v>
      </c>
      <c r="AD13" s="32">
        <v>37</v>
      </c>
      <c r="AE13" s="47">
        <v>45</v>
      </c>
      <c r="AF13" s="53">
        <f>+AD13*60+AE13</f>
        <v>2265</v>
      </c>
      <c r="AG13" s="32">
        <v>35</v>
      </c>
      <c r="AH13" s="47">
        <v>49</v>
      </c>
      <c r="AI13" s="53">
        <f>+AG13*60+AH13</f>
        <v>2149</v>
      </c>
      <c r="AJ13" s="32">
        <v>44</v>
      </c>
      <c r="AK13" s="47">
        <v>57</v>
      </c>
      <c r="AL13" s="53">
        <f>+AJ13*60+AK13</f>
        <v>2697</v>
      </c>
      <c r="AM13" s="4"/>
    </row>
    <row r="14" spans="1:39" ht="15" customHeight="1">
      <c r="A14" s="35">
        <v>7</v>
      </c>
      <c r="B14" s="36" t="s">
        <v>62</v>
      </c>
      <c r="C14" s="37" t="s">
        <v>63</v>
      </c>
      <c r="D14" s="37" t="s">
        <v>49</v>
      </c>
      <c r="E14" s="36" t="s">
        <v>64</v>
      </c>
      <c r="F14" s="39" t="s">
        <v>61</v>
      </c>
      <c r="G14" s="40">
        <v>1035</v>
      </c>
      <c r="H14" s="41">
        <v>0.54</v>
      </c>
      <c r="I14" s="41">
        <v>9</v>
      </c>
      <c r="J14" s="42">
        <f>G14*SQRT(H14)/(456*POWER(I14,1/3))</f>
        <v>0.8018470773062486</v>
      </c>
      <c r="K14" s="42">
        <f>IF(J14&gt;1,J14/J14^(2*LOG10(J14)),J14*J14^(2*LOG10(J14)))</f>
        <v>0.8365432743354928</v>
      </c>
      <c r="L14" s="43">
        <v>0</v>
      </c>
      <c r="M14" s="43">
        <v>0</v>
      </c>
      <c r="N14" s="43">
        <v>0</v>
      </c>
      <c r="O14" s="45">
        <v>70.33</v>
      </c>
      <c r="P14" s="42">
        <f>K14-(O14/200)</f>
        <v>0.4848932743354928</v>
      </c>
      <c r="Q14" s="46">
        <v>2754</v>
      </c>
      <c r="R14" s="46">
        <v>2183</v>
      </c>
      <c r="S14" s="46">
        <v>2774</v>
      </c>
      <c r="T14" s="47">
        <f>P14*Q14</f>
        <v>1335.396077519947</v>
      </c>
      <c r="U14" s="50">
        <f>RANK(T14,$T$8:$T$61,1)</f>
        <v>9</v>
      </c>
      <c r="V14" s="49">
        <f>P14*R14</f>
        <v>1058.5220178743807</v>
      </c>
      <c r="W14" s="48">
        <f>RANK(V14,$V$8:$V$61,1)</f>
        <v>5</v>
      </c>
      <c r="X14" s="49">
        <f>P14*S14</f>
        <v>1345.093943006657</v>
      </c>
      <c r="Y14" s="48">
        <f>RANK(X14,$X$8:$X$61,1)</f>
        <v>8</v>
      </c>
      <c r="Z14" s="51">
        <f>U14+W14+Y14-(MAX(U14,W14,Y14))</f>
        <v>13</v>
      </c>
      <c r="AA14" s="14"/>
      <c r="AB14" s="52">
        <f>MAX(U14,W14,Y14)</f>
        <v>9</v>
      </c>
      <c r="AD14" s="56">
        <v>45</v>
      </c>
      <c r="AE14" s="57">
        <v>54</v>
      </c>
      <c r="AF14" s="53">
        <f>+AD14*60+AE14</f>
        <v>2754</v>
      </c>
      <c r="AG14" s="32">
        <v>36</v>
      </c>
      <c r="AH14" s="47">
        <v>23</v>
      </c>
      <c r="AI14" s="53">
        <f>+AG14*60+AH14</f>
        <v>2183</v>
      </c>
      <c r="AJ14" s="32">
        <v>46</v>
      </c>
      <c r="AK14" s="47">
        <v>14</v>
      </c>
      <c r="AL14" s="53">
        <f>+AJ14*60+AK14</f>
        <v>2774</v>
      </c>
      <c r="AM14" s="4"/>
    </row>
    <row r="15" spans="1:39" ht="15" customHeight="1">
      <c r="A15" s="35">
        <v>8</v>
      </c>
      <c r="B15" s="36" t="s">
        <v>65</v>
      </c>
      <c r="C15" s="37" t="s">
        <v>66</v>
      </c>
      <c r="D15" s="37" t="s">
        <v>67</v>
      </c>
      <c r="E15" s="38" t="s">
        <v>68</v>
      </c>
      <c r="F15" s="58" t="s">
        <v>61</v>
      </c>
      <c r="G15" s="35">
        <v>1120</v>
      </c>
      <c r="H15" s="42">
        <v>0.516</v>
      </c>
      <c r="I15" s="59">
        <v>8.8</v>
      </c>
      <c r="J15" s="42">
        <f>G15*SQRT(H15)/(456*POWER(I15,1/3))</f>
        <v>0.8545755701570403</v>
      </c>
      <c r="K15" s="42">
        <f>IF(J15&gt;1,J15/J15^(2*LOG10(J15)),J15*J15^(2*LOG10(J15)))</f>
        <v>0.8731049877211595</v>
      </c>
      <c r="L15" s="43">
        <v>0</v>
      </c>
      <c r="M15" s="43">
        <v>0</v>
      </c>
      <c r="N15" s="43">
        <v>0</v>
      </c>
      <c r="O15" s="45">
        <v>70</v>
      </c>
      <c r="P15" s="42">
        <f>K15-(O15/200)</f>
        <v>0.5231049877211595</v>
      </c>
      <c r="Q15" s="46">
        <v>2421</v>
      </c>
      <c r="R15" s="46">
        <v>2815</v>
      </c>
      <c r="S15" s="46">
        <v>2418</v>
      </c>
      <c r="T15" s="47">
        <f>P15*Q15</f>
        <v>1266.4371752729273</v>
      </c>
      <c r="U15" s="48">
        <f>RANK(T15,$T$8:$T$61,1)</f>
        <v>7</v>
      </c>
      <c r="V15" s="49">
        <f>P15*R15</f>
        <v>1472.540540435064</v>
      </c>
      <c r="W15" s="50">
        <f>RANK(V15,$V$8:$V$61,1)</f>
        <v>9</v>
      </c>
      <c r="X15" s="49">
        <f>P15*S15</f>
        <v>1264.8678603097637</v>
      </c>
      <c r="Y15" s="48">
        <f>RANK(X15,$X$8:$X$61,1)</f>
        <v>6</v>
      </c>
      <c r="Z15" s="51">
        <f>U15+W15+Y15-(MAX(U15,W15,Y15))</f>
        <v>13</v>
      </c>
      <c r="AA15" s="14"/>
      <c r="AB15" s="52">
        <f>MAX(U15,W15,Y15)</f>
        <v>9</v>
      </c>
      <c r="AD15" s="56">
        <v>40</v>
      </c>
      <c r="AE15" s="57">
        <v>21</v>
      </c>
      <c r="AF15" s="53">
        <f>+AD15*60+AE15</f>
        <v>2421</v>
      </c>
      <c r="AG15" s="32">
        <v>46</v>
      </c>
      <c r="AH15" s="47">
        <v>55</v>
      </c>
      <c r="AI15" s="53">
        <f>+AG15*60+AH15</f>
        <v>2815</v>
      </c>
      <c r="AJ15" s="32">
        <v>40</v>
      </c>
      <c r="AK15" s="47">
        <v>18</v>
      </c>
      <c r="AL15" s="53">
        <f>+AJ15*60+AK15</f>
        <v>2418</v>
      </c>
      <c r="AM15" s="4"/>
    </row>
    <row r="16" spans="1:39" ht="15" customHeight="1">
      <c r="A16" s="35">
        <v>9</v>
      </c>
      <c r="B16" s="36" t="s">
        <v>69</v>
      </c>
      <c r="C16" s="37" t="s">
        <v>70</v>
      </c>
      <c r="D16" s="37" t="s">
        <v>71</v>
      </c>
      <c r="E16" s="36" t="s">
        <v>72</v>
      </c>
      <c r="F16" s="39" t="s">
        <v>73</v>
      </c>
      <c r="G16" s="40">
        <v>1290</v>
      </c>
      <c r="H16" s="41">
        <v>0.906</v>
      </c>
      <c r="I16" s="41">
        <v>17.29</v>
      </c>
      <c r="J16" s="42">
        <f>G16*SQRT(H16)/(456*POWER(I16,1/3))</f>
        <v>1.0413354071479792</v>
      </c>
      <c r="K16" s="42">
        <f>IF(J16&gt;1,J16/J16^(2*LOG10(J16)),J16*J16^(2*LOG10(J16)))</f>
        <v>1.039852581875324</v>
      </c>
      <c r="L16" s="43">
        <v>0</v>
      </c>
      <c r="M16" s="43">
        <v>0</v>
      </c>
      <c r="N16" s="43">
        <v>0</v>
      </c>
      <c r="O16" s="45">
        <v>70</v>
      </c>
      <c r="P16" s="42">
        <f>K16-(O16/200)</f>
        <v>0.689852581875324</v>
      </c>
      <c r="Q16" s="46">
        <v>1870</v>
      </c>
      <c r="R16" s="46">
        <v>1696</v>
      </c>
      <c r="S16" s="46">
        <v>2163</v>
      </c>
      <c r="T16" s="47">
        <f>P16*Q16</f>
        <v>1290.0243281068558</v>
      </c>
      <c r="U16" s="48">
        <f>RANK(T16,$T$8:$T$61,1)</f>
        <v>8</v>
      </c>
      <c r="V16" s="49">
        <f>P16*R16</f>
        <v>1169.9899788605494</v>
      </c>
      <c r="W16" s="48">
        <f>RANK(V16,$V$8:$V$61,1)</f>
        <v>7</v>
      </c>
      <c r="X16" s="49">
        <f>P16*S16</f>
        <v>1492.1511345963256</v>
      </c>
      <c r="Y16" s="50">
        <f>RANK(X16,$X$8:$X$61,1)</f>
        <v>9</v>
      </c>
      <c r="Z16" s="51">
        <f>U16+W16+Y16-(MAX(U16,W16,Y16))</f>
        <v>15</v>
      </c>
      <c r="AA16" s="14"/>
      <c r="AB16" s="52">
        <f>MAX(U16,W16,Y16)</f>
        <v>9</v>
      </c>
      <c r="AD16" s="56">
        <v>31</v>
      </c>
      <c r="AE16" s="57">
        <v>10</v>
      </c>
      <c r="AF16" s="53">
        <f>+AD16*60+AE16</f>
        <v>1870</v>
      </c>
      <c r="AG16" s="32">
        <v>28</v>
      </c>
      <c r="AH16" s="47">
        <v>16</v>
      </c>
      <c r="AI16" s="53">
        <f>+AG16*60+AH16</f>
        <v>1696</v>
      </c>
      <c r="AJ16" s="32">
        <v>36</v>
      </c>
      <c r="AK16" s="47">
        <v>3</v>
      </c>
      <c r="AL16" s="53">
        <f>+AJ16*60+AK16</f>
        <v>2163</v>
      </c>
      <c r="AM16" s="4"/>
    </row>
    <row r="17" spans="1:39" ht="15" customHeight="1">
      <c r="A17" s="35">
        <v>10</v>
      </c>
      <c r="B17" s="36" t="s">
        <v>74</v>
      </c>
      <c r="C17" s="37" t="s">
        <v>75</v>
      </c>
      <c r="D17" s="37" t="s">
        <v>40</v>
      </c>
      <c r="E17" s="36" t="s">
        <v>76</v>
      </c>
      <c r="F17" s="39" t="s">
        <v>77</v>
      </c>
      <c r="G17" s="40">
        <v>1010</v>
      </c>
      <c r="H17" s="41">
        <v>1.07</v>
      </c>
      <c r="I17" s="41">
        <v>13.5</v>
      </c>
      <c r="J17" s="42">
        <f>G17*SQRT(H17)/(456*POWER(I17,1/3))</f>
        <v>0.9622113980896776</v>
      </c>
      <c r="K17" s="42">
        <f>IF(J17&gt;1,J17/J17^(2*LOG10(J17)),J17*J17^(2*LOG10(J17)))</f>
        <v>0.9634523705947152</v>
      </c>
      <c r="L17" s="44">
        <v>0</v>
      </c>
      <c r="M17" s="44">
        <v>0</v>
      </c>
      <c r="N17" s="44">
        <v>0</v>
      </c>
      <c r="O17" s="45">
        <v>87.67</v>
      </c>
      <c r="P17" s="42">
        <f>K17-(O17/200)</f>
        <v>0.5251023705947152</v>
      </c>
      <c r="Q17" s="46">
        <f>+AF17</f>
        <v>2754</v>
      </c>
      <c r="R17" s="46">
        <v>2492</v>
      </c>
      <c r="S17" s="46">
        <v>3483</v>
      </c>
      <c r="T17" s="47">
        <f>P17*Q17</f>
        <v>1446.1319286178457</v>
      </c>
      <c r="U17" s="48">
        <f>RANK(T17,$T$8:$T$61,1)</f>
        <v>10</v>
      </c>
      <c r="V17" s="49">
        <f>P17*R17</f>
        <v>1308.5551075220303</v>
      </c>
      <c r="W17" s="48">
        <f>RANK(V17,$V$8:$V$61,1)</f>
        <v>8</v>
      </c>
      <c r="X17" s="49">
        <f>P17*S17</f>
        <v>1828.931556781393</v>
      </c>
      <c r="Y17" s="50">
        <f>RANK(X17,$X$8:$X$61,1)</f>
        <v>12</v>
      </c>
      <c r="Z17" s="51">
        <f>U17+W17+Y17-(MAX(U17,W17,Y17))</f>
        <v>18</v>
      </c>
      <c r="AA17" s="14"/>
      <c r="AB17" s="52">
        <f>MAX(U17,W17,Y17)</f>
        <v>12</v>
      </c>
      <c r="AC17" s="14"/>
      <c r="AD17" s="56">
        <v>45</v>
      </c>
      <c r="AE17" s="57">
        <v>54</v>
      </c>
      <c r="AF17" s="53">
        <f>+AD17*60+AE17</f>
        <v>2754</v>
      </c>
      <c r="AG17" s="32">
        <v>41</v>
      </c>
      <c r="AH17" s="47">
        <v>32</v>
      </c>
      <c r="AI17" s="53">
        <f>+AG17*60+AH17</f>
        <v>2492</v>
      </c>
      <c r="AJ17" s="32">
        <v>58</v>
      </c>
      <c r="AK17" s="47">
        <v>3</v>
      </c>
      <c r="AL17" s="53">
        <f>+AJ17*60+AK17</f>
        <v>3483</v>
      </c>
      <c r="AM17" s="4"/>
    </row>
    <row r="18" spans="1:39" ht="15" customHeight="1">
      <c r="A18" s="35">
        <v>11</v>
      </c>
      <c r="B18" s="36" t="s">
        <v>78</v>
      </c>
      <c r="C18" s="60" t="s">
        <v>79</v>
      </c>
      <c r="D18" s="61" t="s">
        <v>80</v>
      </c>
      <c r="E18" s="62" t="s">
        <v>81</v>
      </c>
      <c r="F18" s="63" t="s">
        <v>82</v>
      </c>
      <c r="G18" s="64">
        <v>985</v>
      </c>
      <c r="H18" s="65">
        <v>0.51</v>
      </c>
      <c r="I18" s="66">
        <v>3.5</v>
      </c>
      <c r="J18" s="42">
        <f>G18*SQRT(H18)/(456*POWER(I18,1/3))</f>
        <v>1.0160157986225093</v>
      </c>
      <c r="K18" s="42">
        <f>IF(J18&gt;1,J18/J18^(2*LOG10(J18)),J18*J18^(2*LOG10(J18)))</f>
        <v>1.015793029623321</v>
      </c>
      <c r="L18" s="43">
        <v>0</v>
      </c>
      <c r="M18" s="43">
        <v>0</v>
      </c>
      <c r="N18" s="43">
        <v>0</v>
      </c>
      <c r="O18" s="45">
        <v>68</v>
      </c>
      <c r="P18" s="42">
        <f>K18-(O18/200)</f>
        <v>0.675793029623321</v>
      </c>
      <c r="Q18" s="46">
        <v>2225</v>
      </c>
      <c r="R18" s="46">
        <v>3438</v>
      </c>
      <c r="S18" s="46">
        <v>2648</v>
      </c>
      <c r="T18" s="47">
        <f>P18*Q18</f>
        <v>1503.6394909118892</v>
      </c>
      <c r="U18" s="50">
        <f>RANK(T18,$T$8:$T$61,1)</f>
        <v>11</v>
      </c>
      <c r="V18" s="49">
        <f>P18*R18</f>
        <v>2323.3764358449776</v>
      </c>
      <c r="W18" s="48">
        <f>RANK(V18,$V$8:$V$61,1)</f>
        <v>10</v>
      </c>
      <c r="X18" s="49">
        <f>P18*S18</f>
        <v>1789.499942442554</v>
      </c>
      <c r="Y18" s="48">
        <f>RANK(X18,$X$8:$X$61,1)</f>
        <v>10</v>
      </c>
      <c r="Z18" s="51">
        <f>U18+W18+Y18-(MAX(U18,W18,Y18))</f>
        <v>20</v>
      </c>
      <c r="AA18" s="14"/>
      <c r="AB18" s="52">
        <f>MAX(U18,W18,Y18)</f>
        <v>11</v>
      </c>
      <c r="AD18" s="32">
        <v>37</v>
      </c>
      <c r="AE18" s="47">
        <v>5</v>
      </c>
      <c r="AF18" s="53">
        <f>+AD18*60+AE18</f>
        <v>2225</v>
      </c>
      <c r="AG18" s="32">
        <v>57</v>
      </c>
      <c r="AH18" s="47">
        <v>18</v>
      </c>
      <c r="AI18" s="53">
        <f>+AG18*60+AH18</f>
        <v>3438</v>
      </c>
      <c r="AJ18" s="32">
        <v>44</v>
      </c>
      <c r="AK18" s="47">
        <v>8</v>
      </c>
      <c r="AL18" s="53">
        <f>+AJ18*60+AK18</f>
        <v>2648</v>
      </c>
      <c r="AM18" s="4"/>
    </row>
    <row r="19" spans="1:39" ht="15" customHeight="1">
      <c r="A19" s="67">
        <v>12</v>
      </c>
      <c r="B19" s="36" t="s">
        <v>83</v>
      </c>
      <c r="C19" s="68" t="s">
        <v>84</v>
      </c>
      <c r="D19" s="61" t="s">
        <v>85</v>
      </c>
      <c r="E19" s="36" t="s">
        <v>86</v>
      </c>
      <c r="F19" s="39" t="s">
        <v>87</v>
      </c>
      <c r="G19" s="40">
        <v>930</v>
      </c>
      <c r="H19" s="41">
        <v>0.7</v>
      </c>
      <c r="I19" s="41">
        <v>16</v>
      </c>
      <c r="J19" s="42">
        <f>G19*SQRT(H19)/(456*POWER(I19,1/3))</f>
        <v>0.677163901218058</v>
      </c>
      <c r="K19" s="42">
        <f>IF(J19&gt;1,J19/J19^(2*LOG10(J19)),J19*J19^(2*LOG10(J19)))</f>
        <v>0.7727214681048149</v>
      </c>
      <c r="L19" s="44">
        <v>0</v>
      </c>
      <c r="M19" s="44">
        <v>0</v>
      </c>
      <c r="N19" s="44">
        <v>0</v>
      </c>
      <c r="O19" s="45">
        <v>84.67</v>
      </c>
      <c r="P19" s="42">
        <f>K19-(O19/200)</f>
        <v>0.3493714681048149</v>
      </c>
      <c r="Q19" s="46">
        <v>6111</v>
      </c>
      <c r="R19" s="46">
        <v>11760</v>
      </c>
      <c r="S19" s="46">
        <v>5225</v>
      </c>
      <c r="T19" s="47">
        <f>P19*Q19</f>
        <v>2135.009041588524</v>
      </c>
      <c r="U19" s="50">
        <f>RANK(T19,$T$8:$T$61,1)</f>
        <v>13</v>
      </c>
      <c r="V19" s="49">
        <f>P19*R19</f>
        <v>4108.608464912623</v>
      </c>
      <c r="W19" s="48">
        <f>RANK(V19,$V$8:$V$61,1)</f>
        <v>12</v>
      </c>
      <c r="X19" s="49">
        <f>P19*S19</f>
        <v>1825.4659208476578</v>
      </c>
      <c r="Y19" s="48">
        <f>RANK(X19,$X$8:$X$61,1)</f>
        <v>11</v>
      </c>
      <c r="Z19" s="51">
        <f>U19+W19+Y19-(MAX(U19,W19,Y19))</f>
        <v>23</v>
      </c>
      <c r="AA19" s="14"/>
      <c r="AB19" s="52">
        <f>MAX(U19,W19,Y19)</f>
        <v>13</v>
      </c>
      <c r="AC19" s="14"/>
      <c r="AD19" s="32"/>
      <c r="AE19" s="47"/>
      <c r="AF19" s="53"/>
      <c r="AG19" s="32"/>
      <c r="AH19" s="47"/>
      <c r="AI19" s="53">
        <f>+AG19*60+AH19</f>
        <v>0</v>
      </c>
      <c r="AJ19" s="32"/>
      <c r="AK19" s="47"/>
      <c r="AL19" s="53">
        <f>+AJ19*60+AK19</f>
        <v>0</v>
      </c>
      <c r="AM19" s="4"/>
    </row>
    <row r="20" spans="1:39" ht="15" customHeight="1">
      <c r="A20" s="35">
        <v>13</v>
      </c>
      <c r="B20" s="36" t="s">
        <v>88</v>
      </c>
      <c r="C20" s="37" t="s">
        <v>89</v>
      </c>
      <c r="D20" s="37" t="s">
        <v>90</v>
      </c>
      <c r="E20" s="36" t="s">
        <v>91</v>
      </c>
      <c r="F20" s="39"/>
      <c r="G20" s="40">
        <v>500</v>
      </c>
      <c r="H20" s="41">
        <v>0.38</v>
      </c>
      <c r="I20" s="41">
        <v>1.6</v>
      </c>
      <c r="J20" s="42">
        <f>G20*SQRT(H20)/(456*POWER(I20,1/3))</f>
        <v>0.5779056836860724</v>
      </c>
      <c r="K20" s="42">
        <f>IF(J20&gt;1,J20/J20^(2*LOG10(J20)),J20*J20^(2*LOG10(J20)))</f>
        <v>0.7503798705353054</v>
      </c>
      <c r="L20" s="43">
        <v>0</v>
      </c>
      <c r="M20" s="43">
        <v>0</v>
      </c>
      <c r="N20" s="43">
        <v>0</v>
      </c>
      <c r="O20" s="45">
        <v>59</v>
      </c>
      <c r="P20" s="42">
        <f>K20-(O20/200)</f>
        <v>0.45537987053530543</v>
      </c>
      <c r="Q20" s="46">
        <v>6111</v>
      </c>
      <c r="R20" s="46">
        <v>5880</v>
      </c>
      <c r="S20" s="46">
        <v>5225</v>
      </c>
      <c r="T20" s="47">
        <f>P20*Q20</f>
        <v>2782.8263888412516</v>
      </c>
      <c r="U20" s="50">
        <f>RANK(T20,$T$8:$T$61,1)</f>
        <v>14</v>
      </c>
      <c r="V20" s="49">
        <f>P20*R20</f>
        <v>2677.633638747596</v>
      </c>
      <c r="W20" s="48">
        <f>RANK(V20,$V$8:$V$61,1)</f>
        <v>11</v>
      </c>
      <c r="X20" s="49">
        <f>P20*S20</f>
        <v>2379.359823546971</v>
      </c>
      <c r="Y20" s="48">
        <f>RANK(X20,$X$8:$X$61,1)</f>
        <v>13</v>
      </c>
      <c r="Z20" s="51">
        <f>U20+W20+Y20-(MAX(U20,W20,Y20))</f>
        <v>24</v>
      </c>
      <c r="AA20" s="14"/>
      <c r="AB20" s="52">
        <f>MAX(U20,W20,Y20)</f>
        <v>14</v>
      </c>
      <c r="AD20" s="32"/>
      <c r="AE20" s="47"/>
      <c r="AF20" s="53"/>
      <c r="AG20" s="32"/>
      <c r="AH20" s="47"/>
      <c r="AI20" s="53">
        <v>5880</v>
      </c>
      <c r="AJ20" s="32"/>
      <c r="AK20" s="47"/>
      <c r="AL20" s="53">
        <f>+AJ20*60+AK20</f>
        <v>0</v>
      </c>
      <c r="AM20" s="4"/>
    </row>
    <row r="21" spans="1:39" ht="12.75">
      <c r="A21" s="35">
        <v>14</v>
      </c>
      <c r="B21" s="36" t="s">
        <v>92</v>
      </c>
      <c r="C21" s="37" t="s">
        <v>93</v>
      </c>
      <c r="D21" s="37" t="s">
        <v>40</v>
      </c>
      <c r="E21" s="36" t="s">
        <v>64</v>
      </c>
      <c r="F21" s="39" t="s">
        <v>61</v>
      </c>
      <c r="G21" s="40">
        <v>1035</v>
      </c>
      <c r="H21" s="41">
        <v>0.54</v>
      </c>
      <c r="I21" s="41">
        <v>9</v>
      </c>
      <c r="J21" s="42">
        <f>G21*SQRT(H21)/(456*POWER(I21,1/3))</f>
        <v>0.8018470773062486</v>
      </c>
      <c r="K21" s="42">
        <f>IF(J21&gt;1,J21/J21^(2*LOG10(J21)),J21*J21^(2*LOG10(J21)))</f>
        <v>0.8365432743354928</v>
      </c>
      <c r="L21" s="43">
        <v>0</v>
      </c>
      <c r="M21" s="44">
        <v>0</v>
      </c>
      <c r="N21" s="43">
        <v>0</v>
      </c>
      <c r="O21" s="45">
        <v>72</v>
      </c>
      <c r="P21" s="42">
        <f>K21-(O21/200)</f>
        <v>0.4765432743354928</v>
      </c>
      <c r="Q21" s="46">
        <v>4074</v>
      </c>
      <c r="R21" s="46">
        <v>8820</v>
      </c>
      <c r="S21" s="46">
        <v>5225</v>
      </c>
      <c r="T21" s="47">
        <f>P21*Q21</f>
        <v>1941.4372996427978</v>
      </c>
      <c r="U21" s="48">
        <f>RANK(T21,$T$8:$T$61,1)</f>
        <v>12</v>
      </c>
      <c r="V21" s="49">
        <f>P21*R21</f>
        <v>4203.111679639047</v>
      </c>
      <c r="W21" s="48">
        <f>RANK(V21,$V$8:$V$61,1)</f>
        <v>13</v>
      </c>
      <c r="X21" s="49">
        <f>P21*S21</f>
        <v>2489.93860840295</v>
      </c>
      <c r="Y21" s="50">
        <f>RANK(X21,$X$8:$X$61,1)</f>
        <v>14</v>
      </c>
      <c r="Z21" s="51">
        <f>U21+W21+Y21-(MAX(U21,W21,Y21))</f>
        <v>25</v>
      </c>
      <c r="AA21" s="14"/>
      <c r="AB21" s="52">
        <f>MAX(U21,W21,Y21)</f>
        <v>14</v>
      </c>
      <c r="AD21" s="32"/>
      <c r="AE21" s="47"/>
      <c r="AF21" s="53">
        <v>4074</v>
      </c>
      <c r="AG21" s="32"/>
      <c r="AH21" s="47"/>
      <c r="AI21" s="53">
        <f>+AG21*60+AH21</f>
        <v>0</v>
      </c>
      <c r="AJ21" s="32"/>
      <c r="AK21" s="47"/>
      <c r="AL21" s="53">
        <f>+AJ21*60+AK21</f>
        <v>0</v>
      </c>
      <c r="AM21" s="4"/>
    </row>
    <row r="22" spans="1:39" ht="12.75">
      <c r="A22" s="67">
        <v>15</v>
      </c>
      <c r="B22" s="36" t="s">
        <v>94</v>
      </c>
      <c r="C22" s="68" t="s">
        <v>95</v>
      </c>
      <c r="D22" s="61" t="s">
        <v>55</v>
      </c>
      <c r="E22" s="36" t="s">
        <v>96</v>
      </c>
      <c r="F22" s="39" t="s">
        <v>97</v>
      </c>
      <c r="G22" s="40">
        <v>970</v>
      </c>
      <c r="H22" s="41">
        <v>0.486</v>
      </c>
      <c r="I22" s="41">
        <v>5.99</v>
      </c>
      <c r="J22" s="42">
        <f>G22*SQRT(H22)/(456*POWER(I22,1/3))</f>
        <v>0.81654994163776</v>
      </c>
      <c r="K22" s="42">
        <f>IF(J22&gt;1,J22/J22^(2*LOG10(J22)),J22*J22^(2*LOG10(J22)))</f>
        <v>0.846207409905374</v>
      </c>
      <c r="L22" s="44">
        <v>0</v>
      </c>
      <c r="M22" s="44">
        <v>0</v>
      </c>
      <c r="N22" s="44">
        <v>0</v>
      </c>
      <c r="O22" s="45">
        <v>88</v>
      </c>
      <c r="P22" s="42">
        <f>K22-(O22/200)</f>
        <v>0.406207409905374</v>
      </c>
      <c r="Q22" s="46">
        <v>8148</v>
      </c>
      <c r="R22" s="46">
        <v>11760</v>
      </c>
      <c r="S22" s="46">
        <v>6966</v>
      </c>
      <c r="T22" s="47">
        <f>P22*Q22</f>
        <v>3309.7779759089876</v>
      </c>
      <c r="U22" s="48">
        <f>RANK(T22,$T$8:$T$70,1)</f>
        <v>15</v>
      </c>
      <c r="V22" s="49">
        <f>P22*R22</f>
        <v>4776.999140487198</v>
      </c>
      <c r="W22" s="48">
        <f>RANK(V22,$V$8:$V$70,1)</f>
        <v>15</v>
      </c>
      <c r="X22" s="49">
        <f>P22*S22</f>
        <v>2829.640817400835</v>
      </c>
      <c r="Y22" s="50">
        <f>RANK(X22,$X$8:$X$70,1)</f>
        <v>15</v>
      </c>
      <c r="Z22" s="51">
        <f>U22+W22+Y22-(MAX(U22,W22,Y22))</f>
        <v>30</v>
      </c>
      <c r="AA22" s="14"/>
      <c r="AB22" s="52">
        <f>MAX(U22,W22,Y22)</f>
        <v>15</v>
      </c>
      <c r="AC22" s="14"/>
      <c r="AD22" s="32"/>
      <c r="AE22" s="47"/>
      <c r="AF22" s="53">
        <f>+AD22*60+AE22</f>
        <v>0</v>
      </c>
      <c r="AG22" s="32"/>
      <c r="AH22" s="47"/>
      <c r="AI22" s="53">
        <f>+AG22*60+AH22</f>
        <v>0</v>
      </c>
      <c r="AJ22" s="32"/>
      <c r="AK22" s="47"/>
      <c r="AL22" s="53">
        <f>+AJ22*60+AK22</f>
        <v>0</v>
      </c>
      <c r="AM22" s="4"/>
    </row>
    <row r="23" ht="12.75">
      <c r="AM23" s="4"/>
    </row>
    <row r="24" spans="30:39" ht="12.75">
      <c r="AD24" s="14"/>
      <c r="AE24" s="69"/>
      <c r="AF24" s="4">
        <f>+AD24*60+AE24</f>
        <v>0</v>
      </c>
      <c r="AG24" s="14"/>
      <c r="AH24" s="69"/>
      <c r="AI24" s="4">
        <f>+AG24*60+AH24</f>
        <v>0</v>
      </c>
      <c r="AJ24" s="14"/>
      <c r="AK24" s="69"/>
      <c r="AL24" s="4">
        <f>+AJ24*60+AK24</f>
        <v>0</v>
      </c>
      <c r="AM24" s="4"/>
    </row>
    <row r="25" spans="30:39" ht="12.75">
      <c r="AD25" s="14"/>
      <c r="AE25" s="69"/>
      <c r="AF25" s="4">
        <f>+AD25*60+AE25</f>
        <v>0</v>
      </c>
      <c r="AG25" s="14"/>
      <c r="AH25" s="69"/>
      <c r="AI25" s="4">
        <f>+AG25*60+AH25</f>
        <v>0</v>
      </c>
      <c r="AJ25" s="14"/>
      <c r="AK25" s="69"/>
      <c r="AL25" s="4">
        <f>+AJ25*60+AK25</f>
        <v>0</v>
      </c>
      <c r="AM25" s="4"/>
    </row>
    <row r="26" spans="30:39" ht="12.75">
      <c r="AD26" s="14"/>
      <c r="AE26" s="69"/>
      <c r="AF26" s="4">
        <f>+AD26*60+AE26</f>
        <v>0</v>
      </c>
      <c r="AG26" s="14"/>
      <c r="AH26" s="69"/>
      <c r="AI26" s="4">
        <f>+AG26*60+AH26</f>
        <v>0</v>
      </c>
      <c r="AJ26" s="14"/>
      <c r="AK26" s="69"/>
      <c r="AL26" s="4">
        <f>+AJ26*60+AK26</f>
        <v>0</v>
      </c>
      <c r="AM26" s="4"/>
    </row>
    <row r="27" spans="30:39" ht="12.75">
      <c r="AD27" s="14"/>
      <c r="AE27" s="69"/>
      <c r="AF27" s="4">
        <f>+AD27*60+AE27</f>
        <v>0</v>
      </c>
      <c r="AG27" s="14"/>
      <c r="AH27" s="69"/>
      <c r="AI27" s="4">
        <f>+AG27*60+AH27</f>
        <v>0</v>
      </c>
      <c r="AJ27" s="14"/>
      <c r="AK27" s="69"/>
      <c r="AL27" s="4">
        <f>+AJ27*60+AK27</f>
        <v>0</v>
      </c>
      <c r="AM27" s="4"/>
    </row>
    <row r="28" spans="30:39" ht="12.75">
      <c r="AD28" s="14"/>
      <c r="AE28" s="69"/>
      <c r="AF28" s="4">
        <f>+AD28*60+AE28</f>
        <v>0</v>
      </c>
      <c r="AG28" s="14"/>
      <c r="AH28" s="69"/>
      <c r="AI28" s="4">
        <f>+AG28*60+AH28</f>
        <v>0</v>
      </c>
      <c r="AJ28" s="14"/>
      <c r="AK28" s="69"/>
      <c r="AL28" s="4">
        <f>+AJ28*60+AK28</f>
        <v>0</v>
      </c>
      <c r="AM28" s="4"/>
    </row>
    <row r="29" spans="30:39" ht="12.75">
      <c r="AD29" s="14"/>
      <c r="AE29" s="69"/>
      <c r="AF29" s="4">
        <f>+AD29*60+AE29</f>
        <v>0</v>
      </c>
      <c r="AG29" s="14"/>
      <c r="AH29" s="69"/>
      <c r="AI29" s="4">
        <f>+AG29*60+AH29</f>
        <v>0</v>
      </c>
      <c r="AJ29" s="14"/>
      <c r="AK29" s="69"/>
      <c r="AL29" s="4">
        <f>+AJ29*60+AK29</f>
        <v>0</v>
      </c>
      <c r="AM29" s="4"/>
    </row>
    <row r="30" spans="30:39" ht="12.75">
      <c r="AD30" s="14"/>
      <c r="AE30" s="69"/>
      <c r="AF30" s="4">
        <f>+AD30*60+AE30</f>
        <v>0</v>
      </c>
      <c r="AG30" s="14"/>
      <c r="AH30" s="69"/>
      <c r="AI30" s="4">
        <f>+AG30*60+AH30</f>
        <v>0</v>
      </c>
      <c r="AJ30" s="14"/>
      <c r="AK30" s="69"/>
      <c r="AL30" s="4">
        <f>+AJ30*60+AK30</f>
        <v>0</v>
      </c>
      <c r="AM30" s="4"/>
    </row>
    <row r="31" spans="30:39" ht="12.75">
      <c r="AD31" s="14"/>
      <c r="AE31" s="69"/>
      <c r="AF31" s="4">
        <f>+AD31*60+AE31</f>
        <v>0</v>
      </c>
      <c r="AG31" s="14"/>
      <c r="AH31" s="69"/>
      <c r="AI31" s="4">
        <f>+AG31*60+AH31</f>
        <v>0</v>
      </c>
      <c r="AJ31" s="14"/>
      <c r="AK31" s="69"/>
      <c r="AL31" s="4">
        <f>+AJ31*60+AK31</f>
        <v>0</v>
      </c>
      <c r="AM31" s="4"/>
    </row>
    <row r="32" spans="30:39" ht="12.75">
      <c r="AD32" s="14"/>
      <c r="AE32" s="69"/>
      <c r="AF32" s="4">
        <f>+AD32*60+AE32</f>
        <v>0</v>
      </c>
      <c r="AG32" s="14"/>
      <c r="AH32" s="69"/>
      <c r="AI32" s="4">
        <f>+AG32*60+AH32</f>
        <v>0</v>
      </c>
      <c r="AJ32" s="14"/>
      <c r="AK32" s="69"/>
      <c r="AL32" s="4">
        <f>+AJ32*60+AK32</f>
        <v>0</v>
      </c>
      <c r="AM32" s="4"/>
    </row>
  </sheetData>
  <sheetProtection selectLockedCells="1" selectUnlockedCells="1"/>
  <mergeCells count="30">
    <mergeCell ref="A1:L1"/>
    <mergeCell ref="A2:L2"/>
    <mergeCell ref="AD2:AF2"/>
    <mergeCell ref="AG2:AI2"/>
    <mergeCell ref="AJ2:AL2"/>
    <mergeCell ref="A3:B4"/>
    <mergeCell ref="AD3:AE3"/>
    <mergeCell ref="AG3:AH3"/>
    <mergeCell ref="AJ3:AK3"/>
    <mergeCell ref="AD4:AE4"/>
    <mergeCell ref="AG4:AH4"/>
    <mergeCell ref="AJ4:AK4"/>
    <mergeCell ref="A6:A7"/>
    <mergeCell ref="B6:B7"/>
    <mergeCell ref="C6:C7"/>
    <mergeCell ref="D6:D7"/>
    <mergeCell ref="E6:E7"/>
    <mergeCell ref="F6:F7"/>
    <mergeCell ref="J6:J7"/>
    <mergeCell ref="K6:K7"/>
    <mergeCell ref="L6:N6"/>
    <mergeCell ref="O6:O7"/>
    <mergeCell ref="P6:P7"/>
    <mergeCell ref="Q6:S6"/>
    <mergeCell ref="T6:Y6"/>
    <mergeCell ref="Z6:Z7"/>
    <mergeCell ref="AB6:AB7"/>
    <mergeCell ref="AD6:AF6"/>
    <mergeCell ref="AG6:AI6"/>
    <mergeCell ref="AJ6:AL6"/>
  </mergeCells>
  <printOptions/>
  <pageMargins left="0" right="0" top="0.39375" bottom="0.39375" header="0.39375" footer="0.39375"/>
  <pageSetup horizontalDpi="300" verticalDpi="300" orientation="landscape" paperSize="77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2"/>
  <sheetViews>
    <sheetView workbookViewId="0" topLeftCell="A1">
      <selection activeCell="C13" sqref="C13"/>
    </sheetView>
  </sheetViews>
  <sheetFormatPr defaultColWidth="9.00390625" defaultRowHeight="12.75"/>
  <cols>
    <col min="1" max="1" width="3.875" style="1" customWidth="1"/>
    <col min="2" max="2" width="17.75390625" style="1" customWidth="1"/>
    <col min="3" max="3" width="8.25390625" style="1" customWidth="1"/>
    <col min="4" max="4" width="25.875" style="1" customWidth="1"/>
    <col min="5" max="5" width="13.875" style="1" customWidth="1"/>
    <col min="6" max="6" width="7.125" style="1" customWidth="1"/>
    <col min="7" max="9" width="6.125" style="1" customWidth="1"/>
    <col min="10" max="10" width="6.25390625" style="1" customWidth="1"/>
    <col min="11" max="11" width="5.125" style="1" customWidth="1"/>
    <col min="12" max="14" width="0" style="1" hidden="1" customWidth="1"/>
    <col min="15" max="15" width="11.00390625" style="1" customWidth="1"/>
    <col min="16" max="16" width="7.75390625" style="1" customWidth="1"/>
    <col min="17" max="17" width="6.875" style="1" customWidth="1"/>
    <col min="18" max="18" width="6.375" style="1" customWidth="1"/>
    <col min="19" max="19" width="5.875" style="1" customWidth="1"/>
    <col min="20" max="26" width="7.25390625" style="1" customWidth="1"/>
    <col min="27" max="28" width="8.625" style="1" customWidth="1"/>
    <col min="29" max="29" width="3.625" style="1" customWidth="1"/>
    <col min="30" max="31" width="4.75390625" style="1" customWidth="1"/>
    <col min="32" max="32" width="7.00390625" style="1" customWidth="1"/>
    <col min="33" max="34" width="4.75390625" style="1" customWidth="1"/>
    <col min="35" max="35" width="7.00390625" style="1" customWidth="1"/>
    <col min="36" max="37" width="4.75390625" style="1" customWidth="1"/>
    <col min="38" max="38" width="7.00390625" style="1" customWidth="1"/>
    <col min="39" max="39" width="6.625" style="1" customWidth="1"/>
    <col min="40" max="16384" width="8.625" style="1" customWidth="1"/>
  </cols>
  <sheetData>
    <row r="1" spans="1:18" ht="15" customHeight="1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P1" s="3"/>
      <c r="Q1" s="3"/>
      <c r="R1" s="3"/>
    </row>
    <row r="2" spans="1:38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P2" s="3"/>
      <c r="Q2" s="4"/>
      <c r="R2" s="3"/>
      <c r="AD2" s="5" t="s">
        <v>2</v>
      </c>
      <c r="AE2" s="5"/>
      <c r="AF2" s="5"/>
      <c r="AG2" s="5" t="s">
        <v>3</v>
      </c>
      <c r="AH2" s="5"/>
      <c r="AI2" s="5"/>
      <c r="AJ2" s="5" t="s">
        <v>4</v>
      </c>
      <c r="AK2" s="5"/>
      <c r="AL2" s="5"/>
    </row>
    <row r="3" spans="1:38" ht="19.5" customHeight="1">
      <c r="A3" s="6" t="s">
        <v>5</v>
      </c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4"/>
      <c r="R3" s="3"/>
      <c r="S3" s="2"/>
      <c r="T3" s="2"/>
      <c r="U3" s="2"/>
      <c r="V3" s="2"/>
      <c r="W3" s="2"/>
      <c r="X3" s="2"/>
      <c r="AD3" s="8" t="s">
        <v>6</v>
      </c>
      <c r="AE3" s="8"/>
      <c r="AF3" s="9">
        <f>MAX(AF8:AF19)*1.5</f>
        <v>6370.5</v>
      </c>
      <c r="AG3" s="8" t="s">
        <v>6</v>
      </c>
      <c r="AH3" s="8"/>
      <c r="AI3" s="9">
        <f>MAX(AI8:AI19)*1.5</f>
        <v>7227</v>
      </c>
      <c r="AJ3" s="8" t="s">
        <v>6</v>
      </c>
      <c r="AK3" s="8"/>
      <c r="AL3" s="9">
        <f>MAX(AL8:AL19)*1.5</f>
        <v>0</v>
      </c>
    </row>
    <row r="4" spans="1:38" ht="19.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"/>
      <c r="Q4" s="11"/>
      <c r="R4" s="7"/>
      <c r="S4" s="2"/>
      <c r="T4" s="2"/>
      <c r="U4" s="2"/>
      <c r="V4" s="2"/>
      <c r="W4" s="2"/>
      <c r="X4" s="2"/>
      <c r="AD4" s="12" t="s">
        <v>7</v>
      </c>
      <c r="AE4" s="12"/>
      <c r="AF4" s="13">
        <f>MAX(AF8:AF19)*2</f>
        <v>8494</v>
      </c>
      <c r="AG4" s="12" t="s">
        <v>7</v>
      </c>
      <c r="AH4" s="12"/>
      <c r="AI4" s="13">
        <f>MAX(AI8:AI19)*2</f>
        <v>9636</v>
      </c>
      <c r="AJ4" s="12" t="s">
        <v>7</v>
      </c>
      <c r="AK4" s="12"/>
      <c r="AL4" s="13">
        <f>MAX(AL8:AL19)*2</f>
        <v>0</v>
      </c>
    </row>
    <row r="5" spans="27:28" ht="12" customHeight="1">
      <c r="AA5" s="14"/>
      <c r="AB5" s="14"/>
    </row>
    <row r="6" spans="1:39" ht="12.75" customHeight="1">
      <c r="A6" s="15" t="s">
        <v>8</v>
      </c>
      <c r="B6" s="16" t="s">
        <v>9</v>
      </c>
      <c r="C6" s="17" t="s">
        <v>10</v>
      </c>
      <c r="D6" s="18" t="s">
        <v>11</v>
      </c>
      <c r="E6" s="16" t="s">
        <v>12</v>
      </c>
      <c r="F6" s="17" t="s">
        <v>13</v>
      </c>
      <c r="G6" s="19" t="s">
        <v>14</v>
      </c>
      <c r="H6" s="19" t="s">
        <v>15</v>
      </c>
      <c r="I6" s="20" t="s">
        <v>16</v>
      </c>
      <c r="J6" s="21" t="s">
        <v>17</v>
      </c>
      <c r="K6" s="21" t="s">
        <v>18</v>
      </c>
      <c r="L6" s="22" t="s">
        <v>19</v>
      </c>
      <c r="M6" s="22"/>
      <c r="N6" s="22"/>
      <c r="O6" s="21" t="s">
        <v>19</v>
      </c>
      <c r="P6" s="21" t="s">
        <v>20</v>
      </c>
      <c r="Q6" s="23" t="s">
        <v>21</v>
      </c>
      <c r="R6" s="23"/>
      <c r="S6" s="23"/>
      <c r="T6" s="24" t="s">
        <v>22</v>
      </c>
      <c r="U6" s="24"/>
      <c r="V6" s="24"/>
      <c r="W6" s="24"/>
      <c r="X6" s="24"/>
      <c r="Y6" s="24"/>
      <c r="Z6" s="21" t="s">
        <v>23</v>
      </c>
      <c r="AA6" s="14"/>
      <c r="AB6" s="25" t="s">
        <v>24</v>
      </c>
      <c r="AD6" s="5" t="s">
        <v>2</v>
      </c>
      <c r="AE6" s="5"/>
      <c r="AF6" s="5"/>
      <c r="AG6" s="5" t="s">
        <v>3</v>
      </c>
      <c r="AH6" s="5"/>
      <c r="AI6" s="5"/>
      <c r="AJ6" s="5" t="s">
        <v>4</v>
      </c>
      <c r="AK6" s="5"/>
      <c r="AL6" s="5"/>
      <c r="AM6" s="14"/>
    </row>
    <row r="7" spans="1:39" ht="12.75">
      <c r="A7" s="15"/>
      <c r="B7" s="15"/>
      <c r="C7" s="15"/>
      <c r="D7" s="15"/>
      <c r="E7" s="15"/>
      <c r="F7" s="15"/>
      <c r="G7" s="26" t="s">
        <v>25</v>
      </c>
      <c r="H7" s="26" t="s">
        <v>26</v>
      </c>
      <c r="I7" s="26" t="s">
        <v>27</v>
      </c>
      <c r="J7" s="21"/>
      <c r="K7" s="21"/>
      <c r="L7" s="27" t="s">
        <v>28</v>
      </c>
      <c r="M7" s="27" t="s">
        <v>29</v>
      </c>
      <c r="N7" s="27" t="s">
        <v>30</v>
      </c>
      <c r="O7" s="21"/>
      <c r="P7" s="21"/>
      <c r="Q7" s="28" t="s">
        <v>31</v>
      </c>
      <c r="R7" s="28" t="s">
        <v>32</v>
      </c>
      <c r="S7" s="29" t="s">
        <v>33</v>
      </c>
      <c r="T7" s="30" t="s">
        <v>28</v>
      </c>
      <c r="U7" s="31" t="s">
        <v>34</v>
      </c>
      <c r="V7" s="27" t="s">
        <v>29</v>
      </c>
      <c r="W7" s="27" t="s">
        <v>34</v>
      </c>
      <c r="X7" s="27" t="s">
        <v>30</v>
      </c>
      <c r="Y7" s="27" t="s">
        <v>34</v>
      </c>
      <c r="Z7" s="21"/>
      <c r="AA7" s="14"/>
      <c r="AB7" s="25"/>
      <c r="AD7" s="32" t="s">
        <v>35</v>
      </c>
      <c r="AE7" s="33" t="s">
        <v>36</v>
      </c>
      <c r="AF7" s="34" t="s">
        <v>37</v>
      </c>
      <c r="AG7" s="32" t="s">
        <v>35</v>
      </c>
      <c r="AH7" s="33" t="s">
        <v>36</v>
      </c>
      <c r="AI7" s="34" t="s">
        <v>37</v>
      </c>
      <c r="AJ7" s="32" t="s">
        <v>35</v>
      </c>
      <c r="AK7" s="33" t="s">
        <v>36</v>
      </c>
      <c r="AL7" s="34" t="s">
        <v>37</v>
      </c>
      <c r="AM7" s="14"/>
    </row>
    <row r="8" spans="1:39" ht="15" customHeight="1">
      <c r="A8" s="35">
        <v>1</v>
      </c>
      <c r="B8" s="36" t="s">
        <v>38</v>
      </c>
      <c r="C8" s="37" t="s">
        <v>39</v>
      </c>
      <c r="D8" s="37" t="s">
        <v>40</v>
      </c>
      <c r="E8" s="38" t="s">
        <v>41</v>
      </c>
      <c r="F8" s="39" t="s">
        <v>42</v>
      </c>
      <c r="G8" s="40">
        <v>880</v>
      </c>
      <c r="H8" s="41">
        <v>0.684</v>
      </c>
      <c r="I8" s="41">
        <v>9.5</v>
      </c>
      <c r="J8" s="42">
        <f>G8*SQRT(H8)/(456*POWER(I8,1/3))</f>
        <v>0.7535950062579295</v>
      </c>
      <c r="K8" s="42">
        <f>IF(J8&gt;1,J8/J8^(2*LOG10(J8)),J8*J8^(2*LOG10(J8)))</f>
        <v>0.8078451986747043</v>
      </c>
      <c r="L8" s="43">
        <v>0</v>
      </c>
      <c r="M8" s="44">
        <v>0</v>
      </c>
      <c r="N8" s="43">
        <v>0</v>
      </c>
      <c r="O8" s="45">
        <v>82</v>
      </c>
      <c r="P8" s="42">
        <f>K8-(O8/200)</f>
        <v>0.3978451986747043</v>
      </c>
      <c r="Q8" s="46">
        <v>2056</v>
      </c>
      <c r="R8" s="46">
        <v>2408</v>
      </c>
      <c r="S8" s="46"/>
      <c r="T8" s="47">
        <f>P8*Q8</f>
        <v>817.969728475192</v>
      </c>
      <c r="U8" s="48">
        <f>RANK(T8,$T$8:$T$61,1)</f>
        <v>2</v>
      </c>
      <c r="V8" s="49">
        <f>P8*R8</f>
        <v>958.011238408688</v>
      </c>
      <c r="W8" s="48">
        <f>RANK(V8,$V$8:$V$61,1)</f>
        <v>1</v>
      </c>
      <c r="X8" s="49">
        <f>P8*S8</f>
        <v>0</v>
      </c>
      <c r="Y8" s="70">
        <v>20</v>
      </c>
      <c r="Z8" s="51">
        <f>U8+W8+Y8-(MAX(U8,W8,Y8))</f>
        <v>3</v>
      </c>
      <c r="AA8" s="14"/>
      <c r="AB8" s="52">
        <f>MAX(U8,W8,Y8)</f>
        <v>20</v>
      </c>
      <c r="AD8" s="32">
        <v>34</v>
      </c>
      <c r="AE8" s="47">
        <v>16</v>
      </c>
      <c r="AF8" s="53">
        <f>+AD8*60+AE8</f>
        <v>2056</v>
      </c>
      <c r="AG8" s="32">
        <v>40</v>
      </c>
      <c r="AH8" s="47">
        <v>8</v>
      </c>
      <c r="AI8" s="53">
        <f>+AG8*60+AH8</f>
        <v>2408</v>
      </c>
      <c r="AJ8" s="32"/>
      <c r="AK8" s="47"/>
      <c r="AL8" s="53">
        <f>+AJ8*60+AK8</f>
        <v>0</v>
      </c>
      <c r="AM8" s="4"/>
    </row>
    <row r="9" spans="1:39" ht="15" customHeight="1">
      <c r="A9" s="35">
        <v>2</v>
      </c>
      <c r="B9" s="36" t="s">
        <v>43</v>
      </c>
      <c r="C9" s="37" t="s">
        <v>44</v>
      </c>
      <c r="D9" s="37" t="s">
        <v>40</v>
      </c>
      <c r="E9" s="36" t="s">
        <v>45</v>
      </c>
      <c r="F9" s="39" t="s">
        <v>46</v>
      </c>
      <c r="G9" s="40">
        <v>1100</v>
      </c>
      <c r="H9" s="37">
        <v>0.855</v>
      </c>
      <c r="I9" s="41">
        <v>16.63</v>
      </c>
      <c r="J9" s="42">
        <f>G9*SQRT(H9)/(456*POWER(I9,1/3))</f>
        <v>0.8738699729009216</v>
      </c>
      <c r="K9" s="42">
        <f>IF(J9&gt;1,J9/J9^(2*LOG10(J9)),J9*J9^(2*LOG10(J9)))</f>
        <v>0.8877767504519433</v>
      </c>
      <c r="L9" s="43">
        <v>0</v>
      </c>
      <c r="M9" s="43">
        <v>0</v>
      </c>
      <c r="N9" s="43">
        <v>0</v>
      </c>
      <c r="O9" s="45">
        <v>74.67</v>
      </c>
      <c r="P9" s="42">
        <f>K9-(O9/200)</f>
        <v>0.5144267504519433</v>
      </c>
      <c r="Q9" s="46">
        <v>1546</v>
      </c>
      <c r="R9" s="46">
        <v>1936</v>
      </c>
      <c r="S9" s="46"/>
      <c r="T9" s="47">
        <f>P9*Q9</f>
        <v>795.3037561987044</v>
      </c>
      <c r="U9" s="48">
        <f>RANK(T9,$T$8:$T$61,1)</f>
        <v>1</v>
      </c>
      <c r="V9" s="49">
        <f>P9*R9</f>
        <v>995.9301888749623</v>
      </c>
      <c r="W9" s="48">
        <f>RANK(V9,$V$8:$V$61,1)</f>
        <v>2</v>
      </c>
      <c r="X9" s="49">
        <f>P9*S9</f>
        <v>0</v>
      </c>
      <c r="Y9" s="50">
        <v>20</v>
      </c>
      <c r="Z9" s="51">
        <f>U9+W9+Y9-(MAX(U9,W9,Y9))</f>
        <v>3</v>
      </c>
      <c r="AA9" s="14"/>
      <c r="AB9" s="52">
        <f>MAX(U9,W9,Y9)</f>
        <v>20</v>
      </c>
      <c r="AD9" s="32">
        <v>25</v>
      </c>
      <c r="AE9" s="47">
        <v>46</v>
      </c>
      <c r="AF9" s="53">
        <f>+AD9*60+AE9</f>
        <v>1546</v>
      </c>
      <c r="AG9" s="32">
        <v>32</v>
      </c>
      <c r="AH9" s="47">
        <v>16</v>
      </c>
      <c r="AI9" s="53">
        <f>+AG9*60+AH9</f>
        <v>1936</v>
      </c>
      <c r="AJ9" s="32"/>
      <c r="AK9" s="47"/>
      <c r="AL9" s="53">
        <f>+AJ9*60+AK9</f>
        <v>0</v>
      </c>
      <c r="AM9" s="4"/>
    </row>
    <row r="10" spans="1:39" ht="15" customHeight="1">
      <c r="A10" s="35">
        <v>3</v>
      </c>
      <c r="B10" s="36" t="s">
        <v>51</v>
      </c>
      <c r="C10" s="37" t="s">
        <v>52</v>
      </c>
      <c r="D10" s="37" t="s">
        <v>40</v>
      </c>
      <c r="E10" s="36" t="s">
        <v>45</v>
      </c>
      <c r="F10" s="39" t="s">
        <v>46</v>
      </c>
      <c r="G10" s="40">
        <v>1100</v>
      </c>
      <c r="H10" s="41">
        <v>0.855</v>
      </c>
      <c r="I10" s="41">
        <v>16.63</v>
      </c>
      <c r="J10" s="42">
        <f>G10*SQRT(H10)/(456*POWER(I10,1/3))</f>
        <v>0.8738699729009216</v>
      </c>
      <c r="K10" s="42">
        <f>IF(J10&gt;1,J10/J10^(2*LOG10(J10)),J10*J10^(2*LOG10(J10)))</f>
        <v>0.8877767504519433</v>
      </c>
      <c r="L10" s="43">
        <v>0</v>
      </c>
      <c r="M10" s="43">
        <v>0</v>
      </c>
      <c r="N10" s="43">
        <v>0</v>
      </c>
      <c r="O10" s="45">
        <v>72.67</v>
      </c>
      <c r="P10" s="42">
        <f>K10-(O10/200)</f>
        <v>0.5244267504519433</v>
      </c>
      <c r="Q10" s="46">
        <v>1658</v>
      </c>
      <c r="R10" s="46">
        <v>2000</v>
      </c>
      <c r="S10" s="46"/>
      <c r="T10" s="47">
        <f>P10*Q10</f>
        <v>869.499552249322</v>
      </c>
      <c r="U10" s="48">
        <f>RANK(T10,$T$8:$T$61,1)</f>
        <v>3</v>
      </c>
      <c r="V10" s="49">
        <f>P10*R10</f>
        <v>1048.8535009038867</v>
      </c>
      <c r="W10" s="48">
        <f>RANK(V10,$V$8:$V$61,1)</f>
        <v>3</v>
      </c>
      <c r="X10" s="49">
        <f>P10*S10</f>
        <v>0</v>
      </c>
      <c r="Y10" s="50">
        <v>20</v>
      </c>
      <c r="Z10" s="51">
        <f>U10+W10+Y10-(MAX(U10,W10,Y10))</f>
        <v>6</v>
      </c>
      <c r="AA10" s="14"/>
      <c r="AB10" s="52">
        <f>MAX(U10,W10,Y10)</f>
        <v>20</v>
      </c>
      <c r="AD10" s="32">
        <v>27</v>
      </c>
      <c r="AE10" s="47">
        <v>38</v>
      </c>
      <c r="AF10" s="53">
        <f>+AD10*60+AE10</f>
        <v>1658</v>
      </c>
      <c r="AG10" s="32">
        <v>33</v>
      </c>
      <c r="AH10" s="47">
        <v>20</v>
      </c>
      <c r="AI10" s="53">
        <f>+AG10*60+AH10</f>
        <v>2000</v>
      </c>
      <c r="AJ10" s="32"/>
      <c r="AK10" s="47"/>
      <c r="AL10" s="53">
        <f>+AJ10*60+AK10</f>
        <v>0</v>
      </c>
      <c r="AM10" s="4"/>
    </row>
    <row r="11" spans="1:39" ht="15" customHeight="1">
      <c r="A11" s="35">
        <v>4</v>
      </c>
      <c r="B11" s="36" t="s">
        <v>65</v>
      </c>
      <c r="C11" s="37" t="s">
        <v>66</v>
      </c>
      <c r="D11" s="37" t="s">
        <v>67</v>
      </c>
      <c r="E11" s="38" t="s">
        <v>68</v>
      </c>
      <c r="F11" s="58" t="s">
        <v>61</v>
      </c>
      <c r="G11" s="35">
        <v>1120</v>
      </c>
      <c r="H11" s="42">
        <v>0.516</v>
      </c>
      <c r="I11" s="59">
        <v>8.8</v>
      </c>
      <c r="J11" s="42">
        <f>G11*SQRT(H11)/(456*POWER(I11,1/3))</f>
        <v>0.8545755701570403</v>
      </c>
      <c r="K11" s="42">
        <f>IF(J11&gt;1,J11/J11^(2*LOG10(J11)),J11*J11^(2*LOG10(J11)))</f>
        <v>0.8731049877211595</v>
      </c>
      <c r="L11" s="43">
        <v>0</v>
      </c>
      <c r="M11" s="43">
        <v>0</v>
      </c>
      <c r="N11" s="43">
        <v>0</v>
      </c>
      <c r="O11" s="45">
        <v>70</v>
      </c>
      <c r="P11" s="42">
        <f>K11-(O11/200)</f>
        <v>0.5231049877211595</v>
      </c>
      <c r="Q11" s="46">
        <v>1727</v>
      </c>
      <c r="R11" s="46">
        <v>2173</v>
      </c>
      <c r="S11" s="46"/>
      <c r="T11" s="47">
        <f>P11*Q11</f>
        <v>903.4023137944425</v>
      </c>
      <c r="U11" s="48">
        <f>RANK(T11,$T$8:$T$61,1)</f>
        <v>4</v>
      </c>
      <c r="V11" s="49">
        <f>P11*R11</f>
        <v>1136.7071383180796</v>
      </c>
      <c r="W11" s="48">
        <f>RANK(V11,$V$8:$V$61,1)</f>
        <v>4</v>
      </c>
      <c r="X11" s="49">
        <f>P11*S11</f>
        <v>0</v>
      </c>
      <c r="Y11" s="50">
        <v>20</v>
      </c>
      <c r="Z11" s="51">
        <f>U11+W11+Y11-(MAX(U11,W11,Y11))</f>
        <v>8</v>
      </c>
      <c r="AA11" s="14"/>
      <c r="AB11" s="52">
        <f>MAX(U11,W11,Y11)</f>
        <v>20</v>
      </c>
      <c r="AD11" s="32">
        <v>28</v>
      </c>
      <c r="AE11" s="47">
        <v>47</v>
      </c>
      <c r="AF11" s="53">
        <f>+AD11*60+AE11</f>
        <v>1727</v>
      </c>
      <c r="AG11" s="32">
        <v>36</v>
      </c>
      <c r="AH11" s="47">
        <v>13</v>
      </c>
      <c r="AI11" s="53">
        <f>+AG11*60+AH11</f>
        <v>2173</v>
      </c>
      <c r="AJ11" s="32"/>
      <c r="AK11" s="47"/>
      <c r="AL11" s="53">
        <f>+AJ11*60+AK11</f>
        <v>0</v>
      </c>
      <c r="AM11" s="4"/>
    </row>
    <row r="12" spans="1:39" ht="15" customHeight="1">
      <c r="A12" s="35">
        <v>5</v>
      </c>
      <c r="B12" s="36" t="s">
        <v>47</v>
      </c>
      <c r="C12" s="37" t="s">
        <v>48</v>
      </c>
      <c r="D12" s="37" t="s">
        <v>49</v>
      </c>
      <c r="E12" s="38" t="s">
        <v>50</v>
      </c>
      <c r="F12" s="54">
        <v>0.048611111111111105</v>
      </c>
      <c r="G12" s="35">
        <v>970</v>
      </c>
      <c r="H12" s="35">
        <v>0.38</v>
      </c>
      <c r="I12" s="35">
        <v>6.8</v>
      </c>
      <c r="J12" s="42">
        <f>G12*SQRT(H12)/(456*POWER(I12,1/3))</f>
        <v>0.6921428215003292</v>
      </c>
      <c r="K12" s="42">
        <f>IF(J12&gt;1,J12/J12^(2*LOG10(J12)),J12*J12^(2*LOG10(J12)))</f>
        <v>0.7785213650400533</v>
      </c>
      <c r="L12" s="43">
        <v>0</v>
      </c>
      <c r="M12" s="43">
        <v>0</v>
      </c>
      <c r="N12" s="43">
        <v>0</v>
      </c>
      <c r="O12" s="45">
        <v>74</v>
      </c>
      <c r="P12" s="42">
        <f>K12-(O12/200)</f>
        <v>0.4085213650400533</v>
      </c>
      <c r="Q12" s="46">
        <v>2282</v>
      </c>
      <c r="R12" s="46">
        <v>2953</v>
      </c>
      <c r="S12" s="46"/>
      <c r="T12" s="47">
        <f>P12*Q12</f>
        <v>932.2457550214017</v>
      </c>
      <c r="U12" s="48">
        <f>RANK(T12,$T$8:$T$61,1)</f>
        <v>5</v>
      </c>
      <c r="V12" s="49">
        <f>P12*R12</f>
        <v>1206.3635909632774</v>
      </c>
      <c r="W12" s="48">
        <f>RANK(V12,$V$8:$V$61,1)</f>
        <v>5</v>
      </c>
      <c r="X12" s="49">
        <f>P12*S12</f>
        <v>0</v>
      </c>
      <c r="Y12" s="50">
        <v>20</v>
      </c>
      <c r="Z12" s="51">
        <f>U12+W12+Y12-(MAX(U12,W12,Y12))</f>
        <v>10</v>
      </c>
      <c r="AA12" s="14"/>
      <c r="AB12" s="52">
        <f>MAX(U12,W12,Y12)</f>
        <v>20</v>
      </c>
      <c r="AD12" s="32">
        <v>38</v>
      </c>
      <c r="AE12" s="47">
        <v>2</v>
      </c>
      <c r="AF12" s="53">
        <f>+AD12*60+AE12</f>
        <v>2282</v>
      </c>
      <c r="AG12" s="32">
        <v>49</v>
      </c>
      <c r="AH12" s="47">
        <v>13</v>
      </c>
      <c r="AI12" s="53">
        <f>+AG12*60+AH12</f>
        <v>2953</v>
      </c>
      <c r="AJ12" s="32"/>
      <c r="AK12" s="47"/>
      <c r="AL12" s="53">
        <f>+AJ12*60+AK12</f>
        <v>0</v>
      </c>
      <c r="AM12" s="4"/>
    </row>
    <row r="13" spans="1:39" ht="15" customHeight="1">
      <c r="A13" s="35">
        <v>6</v>
      </c>
      <c r="B13" s="36" t="s">
        <v>53</v>
      </c>
      <c r="C13" s="55" t="s">
        <v>54</v>
      </c>
      <c r="D13" s="37" t="s">
        <v>55</v>
      </c>
      <c r="E13" s="36"/>
      <c r="F13" s="39"/>
      <c r="G13" s="40">
        <v>950</v>
      </c>
      <c r="H13" s="41">
        <v>0.24</v>
      </c>
      <c r="I13" s="41">
        <v>4</v>
      </c>
      <c r="J13" s="42">
        <f>G13*SQRT(H13)/(456*POWER(I13,1/3))</f>
        <v>0.6429507684237719</v>
      </c>
      <c r="K13" s="42">
        <f>IF(J13&gt;1,J13/J13^(2*LOG10(J13)),J13*J13^(2*LOG10(J13)))</f>
        <v>0.761674286017829</v>
      </c>
      <c r="L13" s="43">
        <v>0</v>
      </c>
      <c r="M13" s="43">
        <v>0</v>
      </c>
      <c r="N13" s="43">
        <v>0</v>
      </c>
      <c r="O13" s="45">
        <v>68</v>
      </c>
      <c r="P13" s="42">
        <f>K13-(O13/200)</f>
        <v>0.421674286017829</v>
      </c>
      <c r="Q13" s="46">
        <v>2332</v>
      </c>
      <c r="R13" s="46">
        <v>2904</v>
      </c>
      <c r="S13" s="46"/>
      <c r="T13" s="47">
        <f>P13*Q13</f>
        <v>983.3444349935772</v>
      </c>
      <c r="U13" s="48">
        <f>RANK(T13,$T$8:$T$61,1)</f>
        <v>6</v>
      </c>
      <c r="V13" s="49">
        <f>P13*R13</f>
        <v>1224.5421265957755</v>
      </c>
      <c r="W13" s="48">
        <f>RANK(V13,$V$8:$V$61,1)</f>
        <v>6</v>
      </c>
      <c r="X13" s="49">
        <f>P13*S13</f>
        <v>0</v>
      </c>
      <c r="Y13" s="50">
        <v>20</v>
      </c>
      <c r="Z13" s="51">
        <f>U13+W13+Y13-(MAX(U13,W13,Y13))</f>
        <v>12</v>
      </c>
      <c r="AA13" s="14"/>
      <c r="AB13" s="52">
        <f>MAX(U13,W13,Y13)</f>
        <v>20</v>
      </c>
      <c r="AD13" s="32">
        <v>38</v>
      </c>
      <c r="AE13" s="47">
        <v>52</v>
      </c>
      <c r="AF13" s="53">
        <f>+AD13*60+AE13</f>
        <v>2332</v>
      </c>
      <c r="AG13" s="32">
        <v>48</v>
      </c>
      <c r="AH13" s="47">
        <v>24</v>
      </c>
      <c r="AI13" s="53">
        <f>+AG13*60+AH13</f>
        <v>2904</v>
      </c>
      <c r="AJ13" s="32"/>
      <c r="AK13" s="47"/>
      <c r="AL13" s="53">
        <f>+AJ13*60+AK13</f>
        <v>0</v>
      </c>
      <c r="AM13" s="4"/>
    </row>
    <row r="14" spans="1:39" ht="15" customHeight="1">
      <c r="A14" s="35">
        <v>7</v>
      </c>
      <c r="B14" s="36" t="s">
        <v>57</v>
      </c>
      <c r="C14" s="37" t="s">
        <v>58</v>
      </c>
      <c r="D14" s="37" t="s">
        <v>59</v>
      </c>
      <c r="E14" s="36" t="s">
        <v>60</v>
      </c>
      <c r="F14" s="39" t="s">
        <v>61</v>
      </c>
      <c r="G14" s="40">
        <v>1050</v>
      </c>
      <c r="H14" s="41">
        <v>0.58</v>
      </c>
      <c r="I14" s="41">
        <v>9.8</v>
      </c>
      <c r="J14" s="42">
        <f>G14*SQRT(H14)/(456*POWER(I14,1/3))</f>
        <v>0.8194637773892022</v>
      </c>
      <c r="K14" s="42">
        <f>IF(J14&gt;1,J14/J14^(2*LOG10(J14)),J14*J14^(2*LOG10(J14)))</f>
        <v>0.848172066984787</v>
      </c>
      <c r="L14" s="43">
        <v>0</v>
      </c>
      <c r="M14" s="43">
        <v>0</v>
      </c>
      <c r="N14" s="43">
        <v>0</v>
      </c>
      <c r="O14" s="45">
        <v>72</v>
      </c>
      <c r="P14" s="42">
        <f>K14-(O14/200)</f>
        <v>0.488172066984787</v>
      </c>
      <c r="Q14" s="46">
        <v>2088</v>
      </c>
      <c r="R14" s="46">
        <v>2802</v>
      </c>
      <c r="S14" s="46"/>
      <c r="T14" s="47">
        <f>P14*Q14</f>
        <v>1019.3032758642353</v>
      </c>
      <c r="U14" s="48">
        <f>RANK(T14,$T$8:$T$61,1)</f>
        <v>7</v>
      </c>
      <c r="V14" s="49">
        <f>P14*R14</f>
        <v>1367.858131691373</v>
      </c>
      <c r="W14" s="48">
        <f>RANK(V14,$V$8:$V$61,1)</f>
        <v>8</v>
      </c>
      <c r="X14" s="49">
        <f>P14*S14</f>
        <v>0</v>
      </c>
      <c r="Y14" s="50">
        <v>20</v>
      </c>
      <c r="Z14" s="51">
        <f>U14+W14+Y14-(MAX(U14,W14,Y14))</f>
        <v>15</v>
      </c>
      <c r="AA14" s="14"/>
      <c r="AB14" s="52">
        <f>MAX(U14,W14,Y14)</f>
        <v>20</v>
      </c>
      <c r="AD14" s="56">
        <v>34</v>
      </c>
      <c r="AE14" s="57">
        <v>48</v>
      </c>
      <c r="AF14" s="53">
        <f>+AD14*60+AE14</f>
        <v>2088</v>
      </c>
      <c r="AG14" s="32">
        <v>46</v>
      </c>
      <c r="AH14" s="47">
        <v>42</v>
      </c>
      <c r="AI14" s="53">
        <f>+AG14*60+AH14</f>
        <v>2802</v>
      </c>
      <c r="AJ14" s="32"/>
      <c r="AK14" s="47"/>
      <c r="AL14" s="53">
        <f>+AJ14*60+AK14</f>
        <v>0</v>
      </c>
      <c r="AM14" s="4"/>
    </row>
    <row r="15" spans="1:39" ht="15" customHeight="1">
      <c r="A15" s="35">
        <v>8</v>
      </c>
      <c r="B15" s="36" t="s">
        <v>62</v>
      </c>
      <c r="C15" s="37" t="s">
        <v>63</v>
      </c>
      <c r="D15" s="37" t="s">
        <v>49</v>
      </c>
      <c r="E15" s="36" t="s">
        <v>64</v>
      </c>
      <c r="F15" s="39" t="s">
        <v>61</v>
      </c>
      <c r="G15" s="40">
        <v>1035</v>
      </c>
      <c r="H15" s="41">
        <v>0.54</v>
      </c>
      <c r="I15" s="41">
        <v>9</v>
      </c>
      <c r="J15" s="42">
        <f>G15*SQRT(H15)/(456*POWER(I15,1/3))</f>
        <v>0.8018470773062486</v>
      </c>
      <c r="K15" s="42">
        <f>IF(J15&gt;1,J15/J15^(2*LOG10(J15)),J15*J15^(2*LOG10(J15)))</f>
        <v>0.8365432743354928</v>
      </c>
      <c r="L15" s="43">
        <v>0</v>
      </c>
      <c r="M15" s="43">
        <v>0</v>
      </c>
      <c r="N15" s="43">
        <v>0</v>
      </c>
      <c r="O15" s="45">
        <v>70.33</v>
      </c>
      <c r="P15" s="42">
        <f>K15-(O15/200)</f>
        <v>0.4848932743354928</v>
      </c>
      <c r="Q15" s="46">
        <v>2279</v>
      </c>
      <c r="R15" s="46">
        <v>2754</v>
      </c>
      <c r="S15" s="46"/>
      <c r="T15" s="47">
        <f>P15*Q15</f>
        <v>1105.071772210588</v>
      </c>
      <c r="U15" s="48">
        <f>RANK(T15,$T$8:$T$61,1)</f>
        <v>8</v>
      </c>
      <c r="V15" s="49">
        <f>P15*R15</f>
        <v>1335.396077519947</v>
      </c>
      <c r="W15" s="48">
        <f>RANK(V15,$V$8:$V$61,1)</f>
        <v>7</v>
      </c>
      <c r="X15" s="49">
        <f>P15*S15</f>
        <v>0</v>
      </c>
      <c r="Y15" s="50">
        <v>20</v>
      </c>
      <c r="Z15" s="51">
        <f>U15+W15+Y15-(MAX(U15,W15,Y15))</f>
        <v>15</v>
      </c>
      <c r="AA15" s="14"/>
      <c r="AB15" s="52">
        <f>MAX(U15,W15,Y15)</f>
        <v>20</v>
      </c>
      <c r="AD15" s="56">
        <v>37</v>
      </c>
      <c r="AE15" s="57">
        <v>59</v>
      </c>
      <c r="AF15" s="53">
        <f>+AD15*60+AE15</f>
        <v>2279</v>
      </c>
      <c r="AG15" s="32">
        <v>45</v>
      </c>
      <c r="AH15" s="47">
        <v>54</v>
      </c>
      <c r="AI15" s="53">
        <f>+AG15*60+AH15</f>
        <v>2754</v>
      </c>
      <c r="AJ15" s="32"/>
      <c r="AK15" s="47"/>
      <c r="AL15" s="53">
        <f>+AJ15*60+AK15</f>
        <v>0</v>
      </c>
      <c r="AM15" s="4"/>
    </row>
    <row r="16" spans="1:39" ht="15" customHeight="1">
      <c r="A16" s="35">
        <v>9</v>
      </c>
      <c r="B16" s="36" t="s">
        <v>69</v>
      </c>
      <c r="C16" s="37" t="s">
        <v>70</v>
      </c>
      <c r="D16" s="37" t="s">
        <v>71</v>
      </c>
      <c r="E16" s="36" t="s">
        <v>72</v>
      </c>
      <c r="F16" s="39" t="s">
        <v>73</v>
      </c>
      <c r="G16" s="40">
        <v>1290</v>
      </c>
      <c r="H16" s="41">
        <v>0.906</v>
      </c>
      <c r="I16" s="41">
        <v>17.29</v>
      </c>
      <c r="J16" s="42">
        <f>G16*SQRT(H16)/(456*POWER(I16,1/3))</f>
        <v>1.0413354071479792</v>
      </c>
      <c r="K16" s="42">
        <f>IF(J16&gt;1,J16/J16^(2*LOG10(J16)),J16*J16^(2*LOG10(J16)))</f>
        <v>1.039852581875324</v>
      </c>
      <c r="L16" s="43">
        <v>0</v>
      </c>
      <c r="M16" s="43">
        <v>0</v>
      </c>
      <c r="N16" s="43">
        <v>0</v>
      </c>
      <c r="O16" s="45">
        <v>70</v>
      </c>
      <c r="P16" s="42">
        <f>K16-(O16/200)</f>
        <v>0.689852581875324</v>
      </c>
      <c r="Q16" s="46">
        <v>1608</v>
      </c>
      <c r="R16" s="46">
        <v>1989</v>
      </c>
      <c r="S16" s="46"/>
      <c r="T16" s="47">
        <f>P16*Q16</f>
        <v>1109.282951655521</v>
      </c>
      <c r="U16" s="48">
        <f>RANK(T16,$T$8:$T$61,1)</f>
        <v>9</v>
      </c>
      <c r="V16" s="49">
        <f>P16*R16</f>
        <v>1372.1167853500194</v>
      </c>
      <c r="W16" s="48">
        <f>RANK(V16,$V$8:$V$61,1)</f>
        <v>9</v>
      </c>
      <c r="X16" s="49">
        <f>P16*S16</f>
        <v>0</v>
      </c>
      <c r="Y16" s="50">
        <v>20</v>
      </c>
      <c r="Z16" s="51">
        <f>U16+W16+Y16-(MAX(U16,W16,Y16))</f>
        <v>18</v>
      </c>
      <c r="AA16" s="14"/>
      <c r="AB16" s="52">
        <f>MAX(U16,W16,Y16)</f>
        <v>20</v>
      </c>
      <c r="AD16" s="56">
        <v>26</v>
      </c>
      <c r="AE16" s="57">
        <v>48</v>
      </c>
      <c r="AF16" s="53">
        <f>+AD16*60+AE16</f>
        <v>1608</v>
      </c>
      <c r="AG16" s="32">
        <v>33</v>
      </c>
      <c r="AH16" s="47">
        <v>9</v>
      </c>
      <c r="AI16" s="53">
        <f>+AG16*60+AH16</f>
        <v>1989</v>
      </c>
      <c r="AJ16" s="32"/>
      <c r="AK16" s="47"/>
      <c r="AL16" s="53">
        <f>+AJ16*60+AK16</f>
        <v>0</v>
      </c>
      <c r="AM16" s="4"/>
    </row>
    <row r="17" spans="1:39" ht="15" customHeight="1">
      <c r="A17" s="35">
        <v>10</v>
      </c>
      <c r="B17" s="36" t="s">
        <v>74</v>
      </c>
      <c r="C17" s="37" t="s">
        <v>75</v>
      </c>
      <c r="D17" s="37" t="s">
        <v>40</v>
      </c>
      <c r="E17" s="36" t="s">
        <v>76</v>
      </c>
      <c r="F17" s="39" t="s">
        <v>77</v>
      </c>
      <c r="G17" s="40">
        <v>1010</v>
      </c>
      <c r="H17" s="41">
        <v>1.07</v>
      </c>
      <c r="I17" s="41">
        <v>13.5</v>
      </c>
      <c r="J17" s="42">
        <f>G17*SQRT(H17)/(456*POWER(I17,1/3))</f>
        <v>0.9622113980896776</v>
      </c>
      <c r="K17" s="42">
        <f>IF(J17&gt;1,J17/J17^(2*LOG10(J17)),J17*J17^(2*LOG10(J17)))</f>
        <v>0.9634523705947152</v>
      </c>
      <c r="L17" s="44">
        <v>0</v>
      </c>
      <c r="M17" s="44">
        <v>0</v>
      </c>
      <c r="N17" s="44">
        <v>0</v>
      </c>
      <c r="O17" s="45">
        <v>87.67</v>
      </c>
      <c r="P17" s="42">
        <f>K17-(O17/200)</f>
        <v>0.5251023705947152</v>
      </c>
      <c r="Q17" s="46">
        <v>2353</v>
      </c>
      <c r="R17" s="46">
        <v>2754</v>
      </c>
      <c r="S17" s="46"/>
      <c r="T17" s="47">
        <f>P17*Q17</f>
        <v>1235.565878009365</v>
      </c>
      <c r="U17" s="48">
        <f>RANK(T17,$T$8:$T$61,1)</f>
        <v>10</v>
      </c>
      <c r="V17" s="49">
        <f>P17*R17</f>
        <v>1446.1319286178457</v>
      </c>
      <c r="W17" s="48">
        <f>RANK(V17,$V$8:$V$61,1)</f>
        <v>11</v>
      </c>
      <c r="X17" s="49">
        <f>P17*S17</f>
        <v>0</v>
      </c>
      <c r="Y17" s="50">
        <v>20</v>
      </c>
      <c r="Z17" s="51">
        <f>U17+W17+Y17-(MAX(U17,W17,Y17))</f>
        <v>21</v>
      </c>
      <c r="AA17" s="14"/>
      <c r="AB17" s="52">
        <f>MAX(U17,W17,Y17)</f>
        <v>20</v>
      </c>
      <c r="AC17" s="14"/>
      <c r="AD17" s="56">
        <v>39</v>
      </c>
      <c r="AE17" s="57">
        <v>13</v>
      </c>
      <c r="AF17" s="53">
        <f>+AD17*60+AE17</f>
        <v>2353</v>
      </c>
      <c r="AG17" s="32">
        <v>54</v>
      </c>
      <c r="AH17" s="47">
        <v>18</v>
      </c>
      <c r="AI17" s="53">
        <f>+AG17*60+AH17</f>
        <v>3258</v>
      </c>
      <c r="AJ17" s="32"/>
      <c r="AK17" s="47"/>
      <c r="AL17" s="53">
        <f>+AJ17*60+AK17</f>
        <v>0</v>
      </c>
      <c r="AM17" s="4"/>
    </row>
    <row r="18" spans="1:39" ht="15" customHeight="1">
      <c r="A18" s="35">
        <v>11</v>
      </c>
      <c r="B18" s="36" t="s">
        <v>78</v>
      </c>
      <c r="C18" s="60" t="s">
        <v>79</v>
      </c>
      <c r="D18" s="61" t="s">
        <v>80</v>
      </c>
      <c r="E18" s="62" t="s">
        <v>81</v>
      </c>
      <c r="F18" s="63" t="s">
        <v>82</v>
      </c>
      <c r="G18" s="64">
        <v>985</v>
      </c>
      <c r="H18" s="65">
        <v>0.51</v>
      </c>
      <c r="I18" s="66">
        <v>3.5</v>
      </c>
      <c r="J18" s="42">
        <f>G18*SQRT(H18)/(456*POWER(I18,1/3))</f>
        <v>1.0160157986225093</v>
      </c>
      <c r="K18" s="42">
        <f>IF(J18&gt;1,J18/J18^(2*LOG10(J18)),J18*J18^(2*LOG10(J18)))</f>
        <v>1.015793029623321</v>
      </c>
      <c r="L18" s="43">
        <v>0</v>
      </c>
      <c r="M18" s="43">
        <v>0</v>
      </c>
      <c r="N18" s="43">
        <v>0</v>
      </c>
      <c r="O18" s="45">
        <v>68</v>
      </c>
      <c r="P18" s="42">
        <f>K18-(O18/200)</f>
        <v>0.675793029623321</v>
      </c>
      <c r="Q18" s="46">
        <v>1923</v>
      </c>
      <c r="R18" s="46">
        <v>2080</v>
      </c>
      <c r="S18" s="46"/>
      <c r="T18" s="47">
        <f>P18*Q18</f>
        <v>1299.5499959656463</v>
      </c>
      <c r="U18" s="48">
        <f>RANK(T18,$T$8:$T$61,1)</f>
        <v>11</v>
      </c>
      <c r="V18" s="49">
        <f>P18*R18</f>
        <v>1405.6495016165077</v>
      </c>
      <c r="W18" s="48">
        <f>RANK(V18,$V$8:$V$61,1)</f>
        <v>10</v>
      </c>
      <c r="X18" s="49">
        <f>P18*S18</f>
        <v>0</v>
      </c>
      <c r="Y18" s="50">
        <v>20</v>
      </c>
      <c r="Z18" s="51">
        <f>U18+W18+Y18-(MAX(U18,W18,Y18))</f>
        <v>21</v>
      </c>
      <c r="AA18" s="14"/>
      <c r="AB18" s="52">
        <f>MAX(U18,W18,Y18)</f>
        <v>20</v>
      </c>
      <c r="AD18" s="32">
        <v>32</v>
      </c>
      <c r="AE18" s="47">
        <v>3</v>
      </c>
      <c r="AF18" s="53">
        <f>+AD18*60+AE18</f>
        <v>1923</v>
      </c>
      <c r="AG18" s="32">
        <v>34</v>
      </c>
      <c r="AH18" s="47">
        <v>40</v>
      </c>
      <c r="AI18" s="53">
        <f>+AG18*60+AH18</f>
        <v>2080</v>
      </c>
      <c r="AJ18" s="32"/>
      <c r="AK18" s="47"/>
      <c r="AL18" s="53">
        <f>+AJ18*60+AK18</f>
        <v>0</v>
      </c>
      <c r="AM18" s="4"/>
    </row>
    <row r="19" spans="1:39" ht="15" customHeight="1">
      <c r="A19" s="35">
        <v>12</v>
      </c>
      <c r="B19" s="36" t="s">
        <v>88</v>
      </c>
      <c r="C19" s="37" t="s">
        <v>89</v>
      </c>
      <c r="D19" s="37" t="s">
        <v>90</v>
      </c>
      <c r="E19" s="36" t="s">
        <v>91</v>
      </c>
      <c r="F19" s="39"/>
      <c r="G19" s="40">
        <v>500</v>
      </c>
      <c r="H19" s="41">
        <v>0.38</v>
      </c>
      <c r="I19" s="41">
        <v>1.6</v>
      </c>
      <c r="J19" s="42">
        <f>G19*SQRT(H19)/(456*POWER(I19,1/3))</f>
        <v>0.5779056836860724</v>
      </c>
      <c r="K19" s="42">
        <f>IF(J19&gt;1,J19/J19^(2*LOG10(J19)),J19*J19^(2*LOG10(J19)))</f>
        <v>0.7503798705353054</v>
      </c>
      <c r="L19" s="43">
        <v>0</v>
      </c>
      <c r="M19" s="43">
        <v>0</v>
      </c>
      <c r="N19" s="43">
        <v>0</v>
      </c>
      <c r="O19" s="45">
        <v>59</v>
      </c>
      <c r="P19" s="42">
        <f>K19-(O19/200)</f>
        <v>0.45537987053530543</v>
      </c>
      <c r="Q19" s="46">
        <f>(2548/3)*5</f>
        <v>4246.666666666667</v>
      </c>
      <c r="R19" s="46">
        <f>3212*1.5</f>
        <v>4818</v>
      </c>
      <c r="S19" s="46"/>
      <c r="T19" s="47">
        <f>P19*Q19</f>
        <v>1933.846516873264</v>
      </c>
      <c r="U19" s="48">
        <f>RANK(T19,$T$8:$T$61,1)</f>
        <v>12</v>
      </c>
      <c r="V19" s="49">
        <f>P19*R19</f>
        <v>2194.0202162391015</v>
      </c>
      <c r="W19" s="48">
        <f>RANK(V19,$V$8:$V$61,1)</f>
        <v>12</v>
      </c>
      <c r="X19" s="49">
        <f>P19*S19</f>
        <v>0</v>
      </c>
      <c r="Y19" s="50">
        <v>20</v>
      </c>
      <c r="Z19" s="51">
        <f>U19+W19+Y19-(MAX(U19,W19,Y19))</f>
        <v>24</v>
      </c>
      <c r="AA19" s="14"/>
      <c r="AB19" s="52">
        <f>MAX(U19,W19,Y19)</f>
        <v>20</v>
      </c>
      <c r="AD19" s="32"/>
      <c r="AE19" s="47"/>
      <c r="AF19" s="53">
        <v>4247</v>
      </c>
      <c r="AG19" s="32"/>
      <c r="AH19" s="47"/>
      <c r="AI19" s="53">
        <v>4818</v>
      </c>
      <c r="AJ19" s="32"/>
      <c r="AK19" s="47"/>
      <c r="AL19" s="53">
        <f>+AJ19*60+AK19</f>
        <v>0</v>
      </c>
      <c r="AM19" s="4"/>
    </row>
    <row r="20" spans="1:39" ht="15" customHeight="1">
      <c r="A20" s="35">
        <v>13</v>
      </c>
      <c r="B20" s="36" t="s">
        <v>83</v>
      </c>
      <c r="C20" s="68" t="s">
        <v>84</v>
      </c>
      <c r="D20" s="61" t="s">
        <v>85</v>
      </c>
      <c r="E20" s="36" t="s">
        <v>86</v>
      </c>
      <c r="F20" s="39" t="s">
        <v>87</v>
      </c>
      <c r="G20" s="40">
        <v>930</v>
      </c>
      <c r="H20" s="41">
        <v>0.7</v>
      </c>
      <c r="I20" s="41">
        <v>16</v>
      </c>
      <c r="J20" s="42">
        <f>G20*SQRT(H20)/(456*POWER(I20,1/3))</f>
        <v>0.677163901218058</v>
      </c>
      <c r="K20" s="42">
        <f>IF(J20&gt;1,J20/J20^(2*LOG10(J20)),J20*J20^(2*LOG10(J20)))</f>
        <v>0.7727214681048149</v>
      </c>
      <c r="L20" s="44">
        <v>0</v>
      </c>
      <c r="M20" s="44">
        <v>0</v>
      </c>
      <c r="N20" s="44">
        <v>0</v>
      </c>
      <c r="O20" s="45">
        <v>84.67</v>
      </c>
      <c r="P20" s="42">
        <f>K20-(O20/200)</f>
        <v>0.3493714681048149</v>
      </c>
      <c r="Q20" s="46">
        <f>Q21</f>
        <v>6370</v>
      </c>
      <c r="R20" s="46">
        <f>AI4</f>
        <v>9636</v>
      </c>
      <c r="S20" s="46"/>
      <c r="T20" s="47">
        <f>P20*Q20</f>
        <v>2225.4962518276707</v>
      </c>
      <c r="U20" s="48">
        <f>RANK(T20,$T$8:$T$70,1)</f>
        <v>13</v>
      </c>
      <c r="V20" s="49">
        <f>P20*R20</f>
        <v>3366.5434666579963</v>
      </c>
      <c r="W20" s="48">
        <f>RANK(V20,$V$8:$V$70,1)</f>
        <v>14</v>
      </c>
      <c r="X20" s="49">
        <f>P20*S20</f>
        <v>0</v>
      </c>
      <c r="Y20" s="50">
        <v>20</v>
      </c>
      <c r="Z20" s="51">
        <f>U20+W20+Y20-(MAX(U20,W20,Y20))</f>
        <v>27</v>
      </c>
      <c r="AA20" s="14"/>
      <c r="AB20" s="52">
        <f>MAX(U20,W20,Y20)</f>
        <v>20</v>
      </c>
      <c r="AC20" s="14"/>
      <c r="AD20" s="32"/>
      <c r="AE20" s="47"/>
      <c r="AF20" s="53">
        <f>+AD20*60+AE20</f>
        <v>0</v>
      </c>
      <c r="AG20" s="32"/>
      <c r="AH20" s="47"/>
      <c r="AI20" s="53">
        <f>+AG20*60+AH20</f>
        <v>0</v>
      </c>
      <c r="AJ20" s="32"/>
      <c r="AK20" s="47"/>
      <c r="AL20" s="53">
        <f>+AJ20*60+AK20</f>
        <v>0</v>
      </c>
      <c r="AM20" s="4"/>
    </row>
    <row r="21" spans="1:39" ht="12.75">
      <c r="A21" s="35">
        <v>14</v>
      </c>
      <c r="B21" s="36" t="s">
        <v>99</v>
      </c>
      <c r="C21" s="71"/>
      <c r="D21" s="61" t="s">
        <v>71</v>
      </c>
      <c r="E21" s="36" t="s">
        <v>100</v>
      </c>
      <c r="F21" s="39"/>
      <c r="G21" s="40">
        <v>750</v>
      </c>
      <c r="H21" s="41">
        <v>0.2</v>
      </c>
      <c r="I21" s="41">
        <v>2.5</v>
      </c>
      <c r="J21" s="42">
        <f>G21*SQRT(H21)/(456*POWER(I21,1/3))</f>
        <v>0.5419568988296268</v>
      </c>
      <c r="K21" s="42">
        <f>IF(J21&gt;1,J21/J21^(2*LOG10(J21)),J21*J21^(2*LOG10(J21)))</f>
        <v>0.7507827030546661</v>
      </c>
      <c r="L21" s="44">
        <v>1</v>
      </c>
      <c r="M21" s="44">
        <v>1</v>
      </c>
      <c r="N21" s="44">
        <v>1</v>
      </c>
      <c r="O21" s="45">
        <v>58</v>
      </c>
      <c r="P21" s="42">
        <f>K21-(O21/200)</f>
        <v>0.4607827030546661</v>
      </c>
      <c r="Q21" s="46">
        <f>Q19*1.5</f>
        <v>6370</v>
      </c>
      <c r="R21" s="46">
        <f>AI3</f>
        <v>7227</v>
      </c>
      <c r="S21" s="46"/>
      <c r="T21" s="47">
        <f>P21*Q21</f>
        <v>2935.1858184582234</v>
      </c>
      <c r="U21" s="48">
        <f>RANK(T21,$T$8:$T$70,1)</f>
        <v>14</v>
      </c>
      <c r="V21" s="49">
        <f>P21*R21</f>
        <v>3330.076594976072</v>
      </c>
      <c r="W21" s="48">
        <f>RANK(V21,$V$8:$V$70,1)</f>
        <v>13</v>
      </c>
      <c r="X21" s="49">
        <f>P21*S21</f>
        <v>0</v>
      </c>
      <c r="Y21" s="50">
        <v>20</v>
      </c>
      <c r="Z21" s="51">
        <f>U21+W21+Y21-(MAX(U21,W21,Y21))</f>
        <v>27</v>
      </c>
      <c r="AA21" s="14"/>
      <c r="AB21" s="52">
        <f>MAX(U21,W21,Y21)</f>
        <v>20</v>
      </c>
      <c r="AC21" s="14"/>
      <c r="AD21" s="32"/>
      <c r="AE21" s="47"/>
      <c r="AF21" s="53">
        <f>+AD21*60+AE21</f>
        <v>0</v>
      </c>
      <c r="AG21" s="32"/>
      <c r="AH21" s="47"/>
      <c r="AI21" s="53">
        <f>+AG21*60+AH21</f>
        <v>0</v>
      </c>
      <c r="AJ21" s="32"/>
      <c r="AK21" s="47"/>
      <c r="AL21" s="53">
        <f>+AJ21*60+AK21</f>
        <v>0</v>
      </c>
      <c r="AM21" s="4"/>
    </row>
    <row r="22" spans="1:39" ht="12.75">
      <c r="A22" s="35">
        <v>15</v>
      </c>
      <c r="B22" s="36" t="s">
        <v>94</v>
      </c>
      <c r="C22" s="68" t="s">
        <v>95</v>
      </c>
      <c r="D22" s="61" t="s">
        <v>55</v>
      </c>
      <c r="E22" s="36" t="s">
        <v>96</v>
      </c>
      <c r="F22" s="39" t="s">
        <v>97</v>
      </c>
      <c r="G22" s="40">
        <v>970</v>
      </c>
      <c r="H22" s="41">
        <v>0.486</v>
      </c>
      <c r="I22" s="41">
        <v>5.99</v>
      </c>
      <c r="J22" s="42">
        <f>G22*SQRT(H22)/(456*POWER(I22,1/3))</f>
        <v>0.81654994163776</v>
      </c>
      <c r="K22" s="42">
        <f>IF(J22&gt;1,J22/J22^(2*LOG10(J22)),J22*J22^(2*LOG10(J22)))</f>
        <v>0.846207409905374</v>
      </c>
      <c r="L22" s="44">
        <v>0</v>
      </c>
      <c r="M22" s="44">
        <v>0</v>
      </c>
      <c r="N22" s="44">
        <v>0</v>
      </c>
      <c r="O22" s="45">
        <v>88</v>
      </c>
      <c r="P22" s="42">
        <f>K22-(O22/200)</f>
        <v>0.406207409905374</v>
      </c>
      <c r="Q22" s="46">
        <f>AF4</f>
        <v>8494</v>
      </c>
      <c r="R22" s="46">
        <f>AI4</f>
        <v>9636</v>
      </c>
      <c r="S22" s="46"/>
      <c r="T22" s="47">
        <f>P22*Q22</f>
        <v>3450.3257397362468</v>
      </c>
      <c r="U22" s="48">
        <f>RANK(T22,$T$8:$T$70,1)</f>
        <v>15</v>
      </c>
      <c r="V22" s="49">
        <f>P22*R22</f>
        <v>3914.214601848184</v>
      </c>
      <c r="W22" s="48">
        <f>RANK(V22,$V$8:$V$70,1)</f>
        <v>15</v>
      </c>
      <c r="X22" s="49">
        <f>P22*S22</f>
        <v>0</v>
      </c>
      <c r="Y22" s="50">
        <v>20</v>
      </c>
      <c r="Z22" s="51">
        <f>U22+W22+Y22-(MAX(U22,W22,Y22))</f>
        <v>30</v>
      </c>
      <c r="AA22" s="14"/>
      <c r="AB22" s="52">
        <f>MAX(U22,W22,Y22)</f>
        <v>20</v>
      </c>
      <c r="AC22" s="14"/>
      <c r="AD22" s="32"/>
      <c r="AE22" s="47"/>
      <c r="AF22" s="53">
        <f>+AD22*60+AE22</f>
        <v>0</v>
      </c>
      <c r="AG22" s="32"/>
      <c r="AH22" s="47"/>
      <c r="AI22" s="53">
        <f>+AG22*60+AH22</f>
        <v>0</v>
      </c>
      <c r="AJ22" s="32"/>
      <c r="AK22" s="47"/>
      <c r="AL22" s="53">
        <f>+AJ22*60+AK22</f>
        <v>0</v>
      </c>
      <c r="AM22" s="4"/>
    </row>
    <row r="23" spans="1:39" ht="12.75">
      <c r="A23" s="35">
        <v>16</v>
      </c>
      <c r="B23" s="36" t="s">
        <v>92</v>
      </c>
      <c r="C23" s="37" t="s">
        <v>93</v>
      </c>
      <c r="D23" s="37" t="s">
        <v>40</v>
      </c>
      <c r="E23" s="36" t="s">
        <v>64</v>
      </c>
      <c r="F23" s="39" t="s">
        <v>61</v>
      </c>
      <c r="G23" s="40">
        <v>1035</v>
      </c>
      <c r="H23" s="41">
        <v>0.54</v>
      </c>
      <c r="I23" s="41">
        <v>9</v>
      </c>
      <c r="J23" s="42">
        <f>G23*SQRT(H23)/(456*POWER(I23,1/3))</f>
        <v>0.8018470773062486</v>
      </c>
      <c r="K23" s="42">
        <f>IF(J23&gt;1,J23/J23^(2*LOG10(J23)),J23*J23^(2*LOG10(J23)))</f>
        <v>0.8365432743354928</v>
      </c>
      <c r="L23" s="43">
        <v>0</v>
      </c>
      <c r="M23" s="44">
        <v>0</v>
      </c>
      <c r="N23" s="43">
        <v>0</v>
      </c>
      <c r="O23" s="45">
        <v>72</v>
      </c>
      <c r="P23" s="42">
        <f>K23-(O23/200)</f>
        <v>0.4765432743354928</v>
      </c>
      <c r="Q23" s="46">
        <f>AF4</f>
        <v>8494</v>
      </c>
      <c r="R23" s="46">
        <f>AI4</f>
        <v>9636</v>
      </c>
      <c r="S23" s="46"/>
      <c r="T23" s="47">
        <f>P23*Q23</f>
        <v>4047.758572205676</v>
      </c>
      <c r="U23" s="48">
        <f>RANK(T23,$T$8:$T$61,1)</f>
        <v>16</v>
      </c>
      <c r="V23" s="49">
        <f>P23*R23</f>
        <v>4591.970991496809</v>
      </c>
      <c r="W23" s="48">
        <f>RANK(V23,$V$8:$V$61,1)</f>
        <v>16</v>
      </c>
      <c r="X23" s="49">
        <f>P23*S23</f>
        <v>0</v>
      </c>
      <c r="Y23" s="50">
        <v>20</v>
      </c>
      <c r="Z23" s="51">
        <f>U23+W23+Y23-(MAX(U23,W23,Y23))</f>
        <v>32</v>
      </c>
      <c r="AA23" s="14"/>
      <c r="AB23" s="52">
        <f>MAX(U23,W23,Y23)</f>
        <v>20</v>
      </c>
      <c r="AD23" s="32"/>
      <c r="AE23" s="47"/>
      <c r="AF23" s="53">
        <f>+AD23*60+AE23</f>
        <v>0</v>
      </c>
      <c r="AG23" s="32"/>
      <c r="AH23" s="47"/>
      <c r="AI23" s="53">
        <f>+AG23*60+AH23</f>
        <v>0</v>
      </c>
      <c r="AJ23" s="32"/>
      <c r="AK23" s="47"/>
      <c r="AL23" s="53">
        <f>+AJ23*60+AK23</f>
        <v>0</v>
      </c>
      <c r="AM23" s="4"/>
    </row>
    <row r="24" spans="30:39" ht="12.75">
      <c r="AD24" s="14"/>
      <c r="AE24" s="69"/>
      <c r="AF24" s="4">
        <f>+AD24*60+AE24</f>
        <v>0</v>
      </c>
      <c r="AG24" s="14"/>
      <c r="AH24" s="69"/>
      <c r="AI24" s="4">
        <f>+AG24*60+AH24</f>
        <v>0</v>
      </c>
      <c r="AJ24" s="14"/>
      <c r="AK24" s="69"/>
      <c r="AL24" s="4">
        <f>+AJ24*60+AK24</f>
        <v>0</v>
      </c>
      <c r="AM24" s="4"/>
    </row>
    <row r="25" spans="30:39" ht="12.75">
      <c r="AD25" s="14"/>
      <c r="AE25" s="69"/>
      <c r="AF25" s="4">
        <f>+AD25*60+AE25</f>
        <v>0</v>
      </c>
      <c r="AG25" s="14"/>
      <c r="AH25" s="69"/>
      <c r="AI25" s="4">
        <f>+AG25*60+AH25</f>
        <v>0</v>
      </c>
      <c r="AJ25" s="14"/>
      <c r="AK25" s="69"/>
      <c r="AL25" s="4">
        <f>+AJ25*60+AK25</f>
        <v>0</v>
      </c>
      <c r="AM25" s="4"/>
    </row>
    <row r="26" spans="30:39" ht="12.75">
      <c r="AD26" s="14">
        <v>53</v>
      </c>
      <c r="AE26" s="69">
        <v>32</v>
      </c>
      <c r="AF26" s="4">
        <f>+AD26*60+AE26</f>
        <v>3212</v>
      </c>
      <c r="AG26" s="14"/>
      <c r="AH26" s="69"/>
      <c r="AI26" s="4">
        <f>+AG26*60+AH26</f>
        <v>0</v>
      </c>
      <c r="AJ26" s="14"/>
      <c r="AK26" s="69"/>
      <c r="AL26" s="4">
        <f>+AJ26*60+AK26</f>
        <v>0</v>
      </c>
      <c r="AM26" s="4"/>
    </row>
    <row r="27" spans="30:39" ht="12.75">
      <c r="AD27" s="14"/>
      <c r="AE27" s="69"/>
      <c r="AF27" s="4">
        <f>+AD27*60+AE27</f>
        <v>0</v>
      </c>
      <c r="AG27" s="14"/>
      <c r="AH27" s="69"/>
      <c r="AI27" s="4">
        <f>+AG27*60+AH27</f>
        <v>0</v>
      </c>
      <c r="AJ27" s="14"/>
      <c r="AK27" s="69"/>
      <c r="AL27" s="4">
        <f>+AJ27*60+AK27</f>
        <v>0</v>
      </c>
      <c r="AM27" s="4"/>
    </row>
    <row r="28" spans="30:39" ht="12.75">
      <c r="AD28" s="14"/>
      <c r="AE28" s="69"/>
      <c r="AF28" s="4">
        <f>+AD28*60+AE28</f>
        <v>0</v>
      </c>
      <c r="AG28" s="14"/>
      <c r="AH28" s="69"/>
      <c r="AI28" s="4">
        <f>+AG28*60+AH28</f>
        <v>0</v>
      </c>
      <c r="AJ28" s="14"/>
      <c r="AK28" s="69"/>
      <c r="AL28" s="4">
        <f>+AJ28*60+AK28</f>
        <v>0</v>
      </c>
      <c r="AM28" s="4"/>
    </row>
    <row r="29" spans="30:39" ht="12.75">
      <c r="AD29" s="14"/>
      <c r="AE29" s="69"/>
      <c r="AF29" s="4">
        <f>+AD29*60+AE29</f>
        <v>0</v>
      </c>
      <c r="AG29" s="14"/>
      <c r="AH29" s="69"/>
      <c r="AI29" s="4">
        <f>+AG29*60+AH29</f>
        <v>0</v>
      </c>
      <c r="AJ29" s="14"/>
      <c r="AK29" s="69"/>
      <c r="AL29" s="4">
        <f>+AJ29*60+AK29</f>
        <v>0</v>
      </c>
      <c r="AM29" s="4"/>
    </row>
    <row r="30" spans="30:39" ht="12.75">
      <c r="AD30" s="14"/>
      <c r="AE30" s="69"/>
      <c r="AF30" s="4">
        <f>+AD30*60+AE30</f>
        <v>0</v>
      </c>
      <c r="AG30" s="14"/>
      <c r="AH30" s="69"/>
      <c r="AI30" s="4">
        <f>+AG30*60+AH30</f>
        <v>0</v>
      </c>
      <c r="AJ30" s="14"/>
      <c r="AK30" s="69"/>
      <c r="AL30" s="4">
        <f>+AJ30*60+AK30</f>
        <v>0</v>
      </c>
      <c r="AM30" s="4"/>
    </row>
    <row r="31" spans="30:39" ht="12.75">
      <c r="AD31" s="14"/>
      <c r="AE31" s="69"/>
      <c r="AF31" s="4">
        <f>+AD31*60+AE31</f>
        <v>0</v>
      </c>
      <c r="AG31" s="14"/>
      <c r="AH31" s="69"/>
      <c r="AI31" s="4">
        <f>+AG31*60+AH31</f>
        <v>0</v>
      </c>
      <c r="AJ31" s="14"/>
      <c r="AK31" s="69"/>
      <c r="AL31" s="4">
        <f>+AJ31*60+AK31</f>
        <v>0</v>
      </c>
      <c r="AM31" s="4"/>
    </row>
    <row r="32" spans="30:39" ht="12.75">
      <c r="AD32" s="14"/>
      <c r="AE32" s="69"/>
      <c r="AF32" s="4">
        <f>+AD32*60+AE32</f>
        <v>0</v>
      </c>
      <c r="AG32" s="14"/>
      <c r="AH32" s="69"/>
      <c r="AI32" s="4">
        <f>+AG32*60+AH32</f>
        <v>0</v>
      </c>
      <c r="AJ32" s="14"/>
      <c r="AK32" s="69"/>
      <c r="AL32" s="4">
        <f>+AJ32*60+AK32</f>
        <v>0</v>
      </c>
      <c r="AM32" s="4"/>
    </row>
  </sheetData>
  <sheetProtection selectLockedCells="1" selectUnlockedCells="1"/>
  <mergeCells count="30">
    <mergeCell ref="A1:L1"/>
    <mergeCell ref="A2:L2"/>
    <mergeCell ref="AD2:AF2"/>
    <mergeCell ref="AG2:AI2"/>
    <mergeCell ref="AJ2:AL2"/>
    <mergeCell ref="A3:B4"/>
    <mergeCell ref="AD3:AE3"/>
    <mergeCell ref="AG3:AH3"/>
    <mergeCell ref="AJ3:AK3"/>
    <mergeCell ref="AD4:AE4"/>
    <mergeCell ref="AG4:AH4"/>
    <mergeCell ref="AJ4:AK4"/>
    <mergeCell ref="A6:A7"/>
    <mergeCell ref="B6:B7"/>
    <mergeCell ref="C6:C7"/>
    <mergeCell ref="D6:D7"/>
    <mergeCell ref="E6:E7"/>
    <mergeCell ref="F6:F7"/>
    <mergeCell ref="J6:J7"/>
    <mergeCell ref="K6:K7"/>
    <mergeCell ref="L6:N6"/>
    <mergeCell ref="O6:O7"/>
    <mergeCell ref="P6:P7"/>
    <mergeCell ref="Q6:S6"/>
    <mergeCell ref="T6:Y6"/>
    <mergeCell ref="Z6:Z7"/>
    <mergeCell ref="AB6:AB7"/>
    <mergeCell ref="AD6:AF6"/>
    <mergeCell ref="AG6:AI6"/>
    <mergeCell ref="AJ6:AL6"/>
  </mergeCells>
  <printOptions/>
  <pageMargins left="0" right="0" top="0.5118055555555555" bottom="0.5118055555555555" header="0.5118055555555555" footer="0.5118055555555555"/>
  <pageSetup horizontalDpi="300" verticalDpi="300" orientation="landscape" paperSize="77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Zdeněk TOMÁŠEK</cp:lastModifiedBy>
  <dcterms:modified xsi:type="dcterms:W3CDTF">2010-09-29T20:00:47Z</dcterms:modified>
  <cp:category/>
  <cp:version/>
  <cp:contentType/>
  <cp:contentStatus/>
  <cp:revision>5</cp:revision>
</cp:coreProperties>
</file>