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20730" windowHeight="5370" tabRatio="929" activeTab="0"/>
  </bookViews>
  <sheets>
    <sheet name="Titulní strana" sheetId="1" r:id="rId1"/>
    <sheet name="F2-A sen" sheetId="2" r:id="rId2"/>
    <sheet name="F2-A jun" sheetId="3" r:id="rId3"/>
    <sheet name="F2-B sen " sheetId="4" r:id="rId4"/>
    <sheet name="F2-C sen" sheetId="5" r:id="rId5"/>
    <sheet name="F4-A sen" sheetId="6" r:id="rId6"/>
    <sheet name="F4-A jun" sheetId="7" r:id="rId7"/>
    <sheet name="F4-B jun" sheetId="8" r:id="rId8"/>
    <sheet name="F4-B sen" sheetId="9" r:id="rId9"/>
    <sheet name="F4-C jun" sheetId="10" r:id="rId10"/>
    <sheet name="F4-C sen" sheetId="11" r:id="rId11"/>
    <sheet name="NSS-B" sheetId="12" r:id="rId12"/>
    <sheet name="F-DS" sheetId="13" r:id="rId13"/>
    <sheet name="NSS-A" sheetId="14" r:id="rId14"/>
    <sheet name="Regata NSS" sheetId="15" r:id="rId15"/>
    <sheet name="Body do MiČR" sheetId="16" r:id="rId16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2">'F2-A jun'!$A$1:$P$18</definedName>
    <definedName name="_xlnm.Print_Area" localSheetId="1">'F2-A sen'!$A$1:$P$24</definedName>
    <definedName name="_xlnm.Print_Area" localSheetId="3">'F2-B sen '!$A$1:$P$24</definedName>
    <definedName name="_xlnm.Print_Area" localSheetId="4">'F2-C sen'!$A$1:$P$20</definedName>
    <definedName name="_xlnm.Print_Area" localSheetId="6">'F4-A jun'!$A$1:$K$43</definedName>
    <definedName name="_xlnm.Print_Area" localSheetId="5">'F4-A sen'!$A$1:$N$38</definedName>
    <definedName name="_xlnm.Print_Area" localSheetId="7">'F4-B jun'!$A$1:$P$20</definedName>
    <definedName name="_xlnm.Print_Area" localSheetId="8">'F4-B sen'!$A$1:$Q$18</definedName>
    <definedName name="_xlnm.Print_Area" localSheetId="10">'F4-C sen'!$A$1:$P$19</definedName>
    <definedName name="_xlnm.Print_Area" localSheetId="12">'F-DS'!$A$1:$U$22</definedName>
    <definedName name="_xlnm.Print_Area" localSheetId="13">'NSS-A'!$A$1:$AA$27</definedName>
    <definedName name="_xlnm.Print_Area" localSheetId="11">'NSS-B'!$A$1:$AA$21</definedName>
    <definedName name="_xlnm.Print_Area" localSheetId="0">'Titulní strana'!$A$1:$E$56</definedName>
  </definedNames>
  <calcPr fullCalcOnLoad="1"/>
</workbook>
</file>

<file path=xl/sharedStrings.xml><?xml version="1.0" encoding="utf-8"?>
<sst xmlns="http://schemas.openxmlformats.org/spreadsheetml/2006/main" count="1421" uniqueCount="517">
  <si>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</si>
  <si>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</si>
  <si>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</si>
  <si>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</si>
  <si>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</si>
  <si>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</si>
  <si>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</si>
  <si>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</si>
  <si>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</si>
  <si>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</si>
  <si>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</si>
  <si>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</si>
  <si>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</si>
  <si>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</si>
  <si>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</si>
  <si>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</si>
  <si>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</si>
  <si>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</si>
  <si>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Počasí:</t>
  </si>
  <si>
    <t>V průběhu soutěže nebyl podán žádný písemný protest.</t>
  </si>
  <si>
    <t>F2 - A Junior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</si>
  <si>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</si>
  <si>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</si>
  <si>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</si>
  <si>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</si>
  <si>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</si>
  <si>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</si>
  <si>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</si>
  <si>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</si>
  <si>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</si>
  <si>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</si>
  <si>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</si>
  <si>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</si>
  <si>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</si>
  <si>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</si>
  <si>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</si>
  <si>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</si>
  <si>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</si>
  <si>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</si>
  <si>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</si>
  <si>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</si>
  <si>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F4 - A Junior</t>
  </si>
  <si>
    <t>Rozj.</t>
  </si>
  <si>
    <t>Vedoucí startoviště</t>
  </si>
  <si>
    <t>Rohodčí</t>
  </si>
  <si>
    <t>F2 - A Senior</t>
  </si>
  <si>
    <t>F4 - B Senior</t>
  </si>
  <si>
    <t>F4 - B Junior</t>
  </si>
  <si>
    <t>1:25</t>
  </si>
  <si>
    <t>134-036</t>
  </si>
  <si>
    <t>403-004</t>
  </si>
  <si>
    <t>F2 - C Senior</t>
  </si>
  <si>
    <t>1:20</t>
  </si>
  <si>
    <t>1:10</t>
  </si>
  <si>
    <t>KLoM Plzeň-Letkov</t>
  </si>
  <si>
    <t>1:50</t>
  </si>
  <si>
    <t>Armeria</t>
  </si>
  <si>
    <t>1:35</t>
  </si>
  <si>
    <t>Maják Borovany</t>
  </si>
  <si>
    <t>Tomášek Martin</t>
  </si>
  <si>
    <t>Andrea Doria</t>
  </si>
  <si>
    <t>1:100</t>
  </si>
  <si>
    <t>Grňa Ivan</t>
  </si>
  <si>
    <t>St. Canute</t>
  </si>
  <si>
    <t>1:72</t>
  </si>
  <si>
    <t>F - DS</t>
  </si>
  <si>
    <t>Parní stroj</t>
  </si>
  <si>
    <t>Celkem par.str.</t>
  </si>
  <si>
    <t>Celkem stat. ho.</t>
  </si>
  <si>
    <t>511-016</t>
  </si>
  <si>
    <t>511-015</t>
  </si>
  <si>
    <t>Špinar Jiří</t>
  </si>
  <si>
    <t>131-015</t>
  </si>
  <si>
    <t>Edita</t>
  </si>
  <si>
    <t>Sally</t>
  </si>
  <si>
    <t>Policie</t>
  </si>
  <si>
    <t>KLoM Ledenice</t>
  </si>
  <si>
    <t>Leader</t>
  </si>
  <si>
    <t>145-062</t>
  </si>
  <si>
    <t>145-061</t>
  </si>
  <si>
    <t>145-003</t>
  </si>
  <si>
    <t>145-067</t>
  </si>
  <si>
    <t>Hlava Petr</t>
  </si>
  <si>
    <t>189-001</t>
  </si>
  <si>
    <t>Regatta</t>
  </si>
  <si>
    <t>189-019</t>
  </si>
  <si>
    <t>Ferjančič Bohuslav</t>
  </si>
  <si>
    <t>511-009</t>
  </si>
  <si>
    <t>511-011</t>
  </si>
  <si>
    <t>511-008</t>
  </si>
  <si>
    <t>316-004</t>
  </si>
  <si>
    <t>F4 - A Senior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</si>
  <si>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</si>
  <si>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</si>
  <si>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</si>
  <si>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</si>
  <si>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</si>
  <si>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</si>
  <si>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</si>
  <si>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</si>
  <si>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</si>
  <si>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</si>
  <si>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1:15</t>
  </si>
  <si>
    <t>Atlantis</t>
  </si>
  <si>
    <t>131-011</t>
  </si>
  <si>
    <t>028-010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</si>
  <si>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</si>
  <si>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</si>
  <si>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</si>
  <si>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Sviták Pavel</t>
  </si>
  <si>
    <t>511-026</t>
  </si>
  <si>
    <t>079-009</t>
  </si>
  <si>
    <t>Stíhač ponorek</t>
  </si>
  <si>
    <t>Survey</t>
  </si>
  <si>
    <t>Monitor</t>
  </si>
  <si>
    <t>511-020</t>
  </si>
  <si>
    <t>168-027</t>
  </si>
  <si>
    <t>NSS</t>
  </si>
  <si>
    <t>start. č. 3:</t>
  </si>
  <si>
    <t>Ved.startov. č. 3:</t>
  </si>
  <si>
    <t>145-015</t>
  </si>
  <si>
    <t>ELL</t>
  </si>
  <si>
    <t>145-004</t>
  </si>
  <si>
    <t>316-012</t>
  </si>
  <si>
    <t>403-005</t>
  </si>
  <si>
    <t>Danča</t>
  </si>
  <si>
    <t>Endeavour</t>
  </si>
  <si>
    <t>SCH-3</t>
  </si>
  <si>
    <t>Nejhorší jízda</t>
  </si>
  <si>
    <t>148-018</t>
  </si>
  <si>
    <t>Barrakuda Nová Ves</t>
  </si>
  <si>
    <t>KLoM Kroměříž</t>
  </si>
  <si>
    <t>131-077</t>
  </si>
  <si>
    <t>Šumava</t>
  </si>
  <si>
    <t>145-005</t>
  </si>
  <si>
    <t>Jolla</t>
  </si>
  <si>
    <t>403-008</t>
  </si>
  <si>
    <t>GMH</t>
  </si>
  <si>
    <t>Vilda</t>
  </si>
  <si>
    <t>511-030</t>
  </si>
  <si>
    <t>145-064</t>
  </si>
  <si>
    <t>145-008</t>
  </si>
  <si>
    <t>Cyclop</t>
  </si>
  <si>
    <t>Kajman</t>
  </si>
  <si>
    <t>Rozhodčí               1</t>
  </si>
  <si>
    <t>079-057</t>
  </si>
  <si>
    <t>Umístění</t>
  </si>
  <si>
    <t>Body</t>
  </si>
  <si>
    <t>b.</t>
  </si>
  <si>
    <t>CZ-11/A</t>
  </si>
  <si>
    <t>520-006</t>
  </si>
  <si>
    <t>145-066</t>
  </si>
  <si>
    <t>511-031</t>
  </si>
  <si>
    <t>Legend</t>
  </si>
  <si>
    <t>131-036</t>
  </si>
  <si>
    <t>079-017</t>
  </si>
  <si>
    <t>Gabriela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</si>
  <si>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</si>
  <si>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</si>
  <si>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</si>
  <si>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</si>
  <si>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</si>
  <si>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</si>
  <si>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</si>
  <si>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</si>
  <si>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</si>
  <si>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</si>
  <si>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</rPr>
      <t>KVR</t>
    </r>
  </si>
  <si>
    <t>Hinterhölz Jiří</t>
  </si>
  <si>
    <t>Holan Otakar</t>
  </si>
  <si>
    <t>Krupička Jiří</t>
  </si>
  <si>
    <t>CZ-31/B</t>
  </si>
  <si>
    <t>CZ-19/B</t>
  </si>
  <si>
    <t>CZ-02/A/OS</t>
  </si>
  <si>
    <t>R-08/NS</t>
  </si>
  <si>
    <t>R-32/NS</t>
  </si>
  <si>
    <t>Theia</t>
  </si>
  <si>
    <t>Policejní člun</t>
  </si>
  <si>
    <t>Rozj.1</t>
  </si>
  <si>
    <t>Rozj.2</t>
  </si>
  <si>
    <t>Rozj.3</t>
  </si>
  <si>
    <t>Rozj.4</t>
  </si>
  <si>
    <t>1:24,6</t>
  </si>
  <si>
    <t>NSS - B</t>
  </si>
  <si>
    <t>Norden</t>
  </si>
  <si>
    <t>Vosper</t>
  </si>
  <si>
    <t>131-089</t>
  </si>
  <si>
    <t>145-001</t>
  </si>
  <si>
    <t>F2 - B Senior</t>
  </si>
  <si>
    <t>Brave Borderer</t>
  </si>
  <si>
    <t>409-013</t>
  </si>
  <si>
    <t>Neptun</t>
  </si>
  <si>
    <t>Bláha Vladimír</t>
  </si>
  <si>
    <t>ATC Eden Jinolice</t>
  </si>
  <si>
    <t>Petr Hlava</t>
  </si>
  <si>
    <t>Otakar Holan</t>
  </si>
  <si>
    <t>R-41</t>
  </si>
  <si>
    <t>CZ-13/A</t>
  </si>
  <si>
    <t>F2, DS,</t>
  </si>
  <si>
    <t>F4-B,C</t>
  </si>
  <si>
    <t>F4-A</t>
  </si>
  <si>
    <t>Jiří Hinterhölz</t>
  </si>
  <si>
    <t>R-11</t>
  </si>
  <si>
    <t>R-19</t>
  </si>
  <si>
    <t>Miroslav Šmejkal</t>
  </si>
  <si>
    <t>R-47</t>
  </si>
  <si>
    <t>Josef Čejka</t>
  </si>
  <si>
    <t>R-4</t>
  </si>
  <si>
    <t>MK č.189 Česílko - Valdice</t>
  </si>
  <si>
    <t>KLoM č.131 ADMIRAL  Jablonec n.N.</t>
  </si>
  <si>
    <t>Jiří  ŠPINAR</t>
  </si>
  <si>
    <t>Ing.Zdeněk TOMÁŠEK</t>
  </si>
  <si>
    <t>Jaroslav PEŠEK</t>
  </si>
  <si>
    <t>Bohuslav FERJANČIČ</t>
  </si>
  <si>
    <t>Ivan GRŇA</t>
  </si>
  <si>
    <t>Martin Tomášek</t>
  </si>
  <si>
    <t>Pavel Sviták</t>
  </si>
  <si>
    <t>Jiří Krupička</t>
  </si>
  <si>
    <t>Vladimír Bláha</t>
  </si>
  <si>
    <t>Hana Jakubíková</t>
  </si>
  <si>
    <t>F2-B, F4-B,C</t>
  </si>
  <si>
    <t>17.5. ve 12:00 nástupem závodníků</t>
  </si>
  <si>
    <t>všechny jízdy pro nepřízeň počasí zrušeny</t>
  </si>
  <si>
    <t>Jízdy:</t>
  </si>
  <si>
    <t xml:space="preserve">18.5. 8.oo - 19.oo </t>
  </si>
  <si>
    <t>Zakončení:</t>
  </si>
  <si>
    <t>19.5. 14.oo  vyhlášení výsledků soutěže</t>
  </si>
  <si>
    <t>F2-A,C, DS</t>
  </si>
  <si>
    <t>Martin Tomášek, Ivan Grňa, Jiří Krupička</t>
  </si>
  <si>
    <t>Výsledky zpracoval: Ing.Zdeněk Tomášek, kontrola Jiří Špinar-ved sekce NS</t>
  </si>
  <si>
    <t xml:space="preserve">Nashledanou se těší modeláři z KLoM ADMIRAL Jablonec n.N. </t>
  </si>
  <si>
    <t>a MK Česílko Valdice</t>
  </si>
  <si>
    <t>R-20</t>
  </si>
  <si>
    <t>sekretář:</t>
  </si>
  <si>
    <t xml:space="preserve">Irena Rosenbergová , Martina Šenekelová </t>
  </si>
  <si>
    <t>131-091</t>
  </si>
  <si>
    <t>Admiral Jablonec n.N.</t>
  </si>
  <si>
    <t>SVITÁK Ondřej</t>
  </si>
  <si>
    <t>JELÍNEK Vojtěch</t>
  </si>
  <si>
    <t>BK-2</t>
  </si>
  <si>
    <t xml:space="preserve">Ing.Tomášek Zdeněk </t>
  </si>
  <si>
    <t>Irena Rosenbergová</t>
  </si>
  <si>
    <t>CZ-09/A/OS</t>
  </si>
  <si>
    <t>SVK 60-10</t>
  </si>
  <si>
    <t>Bratislava</t>
  </si>
  <si>
    <t>140-56</t>
  </si>
  <si>
    <t>Kolín</t>
  </si>
  <si>
    <t>145-060</t>
  </si>
  <si>
    <t>Délta Pardubice</t>
  </si>
  <si>
    <t>Nautilus Proboštov</t>
  </si>
  <si>
    <t>Antinea</t>
  </si>
  <si>
    <t>Lulworth</t>
  </si>
  <si>
    <t>Benjamin W. Lathan</t>
  </si>
  <si>
    <t>Spray</t>
  </si>
  <si>
    <t>Briliant</t>
  </si>
  <si>
    <t>1:11</t>
  </si>
  <si>
    <t>18,3</t>
  </si>
  <si>
    <t>535-1</t>
  </si>
  <si>
    <t>Písek</t>
  </si>
  <si>
    <t>KLOM Brandýs n/L</t>
  </si>
  <si>
    <t>189-024</t>
  </si>
  <si>
    <t>KLoM Česílko Valdice</t>
  </si>
  <si>
    <t>89-008</t>
  </si>
  <si>
    <t>480-008</t>
  </si>
  <si>
    <t>KLM Morava - Hodonín</t>
  </si>
  <si>
    <t>336-003</t>
  </si>
  <si>
    <t>MK Slezsko - Český Těšín</t>
  </si>
  <si>
    <t>131-058</t>
  </si>
  <si>
    <t>131-035</t>
  </si>
  <si>
    <t>Blue Moon</t>
  </si>
  <si>
    <t>Solway Maid</t>
  </si>
  <si>
    <t>Trigger II</t>
  </si>
  <si>
    <t>Barrakuda</t>
  </si>
  <si>
    <t>Pirate II</t>
  </si>
  <si>
    <t>Exclusive</t>
  </si>
  <si>
    <t>1:13</t>
  </si>
  <si>
    <t>1:12</t>
  </si>
  <si>
    <t>ÁBEL  Štefan</t>
  </si>
  <si>
    <t>FOLKMAN  Ladislav</t>
  </si>
  <si>
    <t>MALHAUS Jiří</t>
  </si>
  <si>
    <t>MRÁKOTA Josef</t>
  </si>
  <si>
    <t>ZEMAN Jaroslav</t>
  </si>
  <si>
    <t>DOUŠA Ladislav</t>
  </si>
  <si>
    <t>JANOŠ Milan</t>
  </si>
  <si>
    <t>MUDRA Přemysl</t>
  </si>
  <si>
    <t>SLÍŽEK Josef</t>
  </si>
  <si>
    <t>VANCL Jaroslav</t>
  </si>
  <si>
    <t>KROUPA Milan</t>
  </si>
  <si>
    <t>UHEROVÁ Marcela</t>
  </si>
  <si>
    <t>CHMELKA František</t>
  </si>
  <si>
    <t>JAKUBÍK Miloš</t>
  </si>
  <si>
    <t>HALAMA Libor</t>
  </si>
  <si>
    <t>KABEŠOVÁ Eva</t>
  </si>
  <si>
    <t>Česílko</t>
  </si>
  <si>
    <t>143-01</t>
  </si>
  <si>
    <t>Plzeň</t>
  </si>
  <si>
    <t>Royal Dux Duchcov</t>
  </si>
  <si>
    <t>135-7</t>
  </si>
  <si>
    <t>135-21</t>
  </si>
  <si>
    <t>135-12</t>
  </si>
  <si>
    <t>Alaska</t>
  </si>
  <si>
    <t>Bogdan</t>
  </si>
  <si>
    <t>Zeearend</t>
  </si>
  <si>
    <t>Kaszubski brzeg</t>
  </si>
  <si>
    <t>Stražak 14</t>
  </si>
  <si>
    <t>KIRSCHWEDER</t>
  </si>
  <si>
    <t>1:70</t>
  </si>
  <si>
    <t>1:40</t>
  </si>
  <si>
    <t>1:43</t>
  </si>
  <si>
    <t>BILINA Jiří</t>
  </si>
  <si>
    <t>HOUSKA Martin</t>
  </si>
  <si>
    <t>WEISS Václav</t>
  </si>
  <si>
    <t>ŠESTÁK Miloslav</t>
  </si>
  <si>
    <t>SÝKORA Jan st.</t>
  </si>
  <si>
    <t>GRŇA Ivan</t>
  </si>
  <si>
    <t>SÝKORA Jan ml.</t>
  </si>
  <si>
    <t>ZACHRLA Zdeněk</t>
  </si>
  <si>
    <t>079-005</t>
  </si>
  <si>
    <t>316-016</t>
  </si>
  <si>
    <t>330-10</t>
  </si>
  <si>
    <t>131-010</t>
  </si>
  <si>
    <t>KLOM Brandys n.L.</t>
  </si>
  <si>
    <t>FREGATA Bakov</t>
  </si>
  <si>
    <t>Třebechovice p.Orebem</t>
  </si>
  <si>
    <t>KLoM Náchod</t>
  </si>
  <si>
    <t>:MK Vsetín</t>
  </si>
  <si>
    <t>Admiral Jablonec n. N.</t>
  </si>
  <si>
    <t>S.M.S Kaiser Karl VI.</t>
  </si>
  <si>
    <t>m/t Sola</t>
  </si>
  <si>
    <t>GB - 23</t>
  </si>
  <si>
    <t>PT 109</t>
  </si>
  <si>
    <t>SB-131</t>
  </si>
  <si>
    <t>Dornbusch</t>
  </si>
  <si>
    <t>Farm</t>
  </si>
  <si>
    <t>Tomášek Zdeněk ml.</t>
  </si>
  <si>
    <t>Zd. Tomášek ml</t>
  </si>
  <si>
    <t xml:space="preserve">    CZ-20/B</t>
  </si>
  <si>
    <t>Polojasno až oblačno, v pátek bouřlivý vítr až 19m/sec</t>
  </si>
  <si>
    <t xml:space="preserve">sobota ráno déšť od 9 hod uklidnění, slunce, vítr do 5m/sec, </t>
  </si>
  <si>
    <r>
      <t>který v neděli začal zesilovat na cca 8m/sec, cca 12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až 16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C</t>
    </r>
  </si>
  <si>
    <t>Pavel Dostál</t>
  </si>
  <si>
    <t>CZ-20/B</t>
  </si>
  <si>
    <t>MK Vsetín</t>
  </si>
  <si>
    <t>0</t>
  </si>
  <si>
    <t>URBAN Zdeněk</t>
  </si>
  <si>
    <t>MAJER Karel</t>
  </si>
  <si>
    <t>JANKO Jakub</t>
  </si>
  <si>
    <t>LINHART Jiří</t>
  </si>
  <si>
    <t>TOMÁŠEK Martin</t>
  </si>
  <si>
    <t>JAKEŠ Stanislav</t>
  </si>
  <si>
    <t>CERHA František</t>
  </si>
  <si>
    <t>ÁBEL Štefan</t>
  </si>
  <si>
    <t>535-13</t>
  </si>
  <si>
    <t>Dvůr Králové</t>
  </si>
  <si>
    <t>Navi studio Plzeň</t>
  </si>
  <si>
    <t>409-2</t>
  </si>
  <si>
    <t>KLoM Plzeň - Letkov</t>
  </si>
  <si>
    <t>330-05</t>
  </si>
  <si>
    <t>Franciszek Zubrzycki</t>
  </si>
  <si>
    <t>President Masaryk</t>
  </si>
  <si>
    <t>Westrplate</t>
  </si>
  <si>
    <t>JÍŠA Stanislav</t>
  </si>
  <si>
    <t>KUBIČEK Jiří</t>
  </si>
  <si>
    <t>DARVAŠ Josef</t>
  </si>
  <si>
    <t>135-20</t>
  </si>
  <si>
    <t xml:space="preserve"> Maják Borovany</t>
  </si>
  <si>
    <t>131-040</t>
  </si>
  <si>
    <t xml:space="preserve">Gary Gilmore  </t>
  </si>
  <si>
    <t>Slunečnice</t>
  </si>
  <si>
    <t>Bledule</t>
  </si>
  <si>
    <t>Schmuggler</t>
  </si>
  <si>
    <t>D.S.Schaarhorn</t>
  </si>
  <si>
    <t>1:82</t>
  </si>
  <si>
    <t xml:space="preserve"> 1:34</t>
  </si>
  <si>
    <t>ŠPINAR Jiří</t>
  </si>
  <si>
    <t>JEDLIČKA Stanislav</t>
  </si>
  <si>
    <t>ŠENEKEL Michal</t>
  </si>
  <si>
    <t>VORÁČKOVÁ Kristina</t>
  </si>
  <si>
    <t>VORÁČEK Jiří</t>
  </si>
  <si>
    <t>Hinterhölz Jioří</t>
  </si>
  <si>
    <t>Ing.Tomášek Zdeněk</t>
  </si>
  <si>
    <t>CZ-02/A/O</t>
  </si>
  <si>
    <t>Rosenbergová Irena</t>
  </si>
  <si>
    <t>F4 - C Junior</t>
  </si>
  <si>
    <t>F4 - C  Senior</t>
  </si>
  <si>
    <t>134-021</t>
  </si>
  <si>
    <t>BANCKERT</t>
  </si>
  <si>
    <t>ARTUR</t>
  </si>
  <si>
    <t>VLACH Jiří</t>
  </si>
  <si>
    <t>FERJANČIČOVÁ Aneta</t>
  </si>
  <si>
    <t>HLACH Tomáš</t>
  </si>
  <si>
    <t>HAVLÍK Adam</t>
  </si>
  <si>
    <t>1:30</t>
  </si>
  <si>
    <t>511 - 002</t>
  </si>
  <si>
    <t>TITO NERI</t>
  </si>
  <si>
    <t>Pilot Brittania</t>
  </si>
  <si>
    <t>1:33</t>
  </si>
  <si>
    <t>1:24</t>
  </si>
  <si>
    <t>HOSNEDL Petr</t>
  </si>
  <si>
    <t>S 100</t>
  </si>
  <si>
    <t>PT 596</t>
  </si>
  <si>
    <t>BODŽÁR Jakub</t>
  </si>
  <si>
    <t>ZBOŘIL Petr</t>
  </si>
  <si>
    <t>ČECH Petr</t>
  </si>
  <si>
    <t>409-1</t>
  </si>
  <si>
    <t>403-001</t>
  </si>
  <si>
    <t>Snowberry</t>
  </si>
  <si>
    <t>JÍŠA Petr</t>
  </si>
  <si>
    <t>DARAKEV Pavel st.</t>
  </si>
  <si>
    <t xml:space="preserve">Pešek Jaroslav </t>
  </si>
  <si>
    <t>R-03/NS</t>
  </si>
  <si>
    <t xml:space="preserve">Jakubíková Hana </t>
  </si>
  <si>
    <t>Martina Šenekelová</t>
  </si>
  <si>
    <t>Šenekelová Martina</t>
  </si>
  <si>
    <t xml:space="preserve">převzato z Lo-01 </t>
  </si>
  <si>
    <t>511 - 031</t>
  </si>
  <si>
    <t>511 - 029</t>
  </si>
  <si>
    <t>316-017</t>
  </si>
  <si>
    <t>145-063</t>
  </si>
  <si>
    <t>145-068</t>
  </si>
  <si>
    <t>316-006</t>
  </si>
  <si>
    <t>315-18</t>
  </si>
  <si>
    <t>Kormoran Most</t>
  </si>
  <si>
    <t>315-19</t>
  </si>
  <si>
    <t>131-0</t>
  </si>
  <si>
    <t>134-024</t>
  </si>
  <si>
    <t>ELIŠKA</t>
  </si>
  <si>
    <t>KAJMAN</t>
  </si>
  <si>
    <t xml:space="preserve">XENIE </t>
  </si>
  <si>
    <t>K 203</t>
  </si>
  <si>
    <t>Helga</t>
  </si>
  <si>
    <t>Žralok</t>
  </si>
  <si>
    <t>Police</t>
  </si>
  <si>
    <t>HH-41</t>
  </si>
  <si>
    <t>SALLY-77</t>
  </si>
  <si>
    <t xml:space="preserve">SALLY </t>
  </si>
  <si>
    <t>SURVEY</t>
  </si>
  <si>
    <t>ZBOŘIL Tomáš</t>
  </si>
  <si>
    <t>BODŽÁR Ondřej</t>
  </si>
  <si>
    <t>FRANTA Jiří</t>
  </si>
  <si>
    <t>FRANTA Tomáš</t>
  </si>
  <si>
    <t>ŠTROSSER Jan</t>
  </si>
  <si>
    <t>JAKEŠ  Tomáš</t>
  </si>
  <si>
    <t>CAJKÁŘ Lukáš</t>
  </si>
  <si>
    <t>MRÁZ Jan</t>
  </si>
  <si>
    <t>JANEČEK Zdeněk</t>
  </si>
  <si>
    <t>ČECH  Petr</t>
  </si>
  <si>
    <t>KUBEČEK Štěpán</t>
  </si>
  <si>
    <t>FYRBACH Karel</t>
  </si>
  <si>
    <t>VOTRUBA Jan</t>
  </si>
  <si>
    <t>JUHASZ Dominik</t>
  </si>
  <si>
    <t>ŠMEJKAL Ondra</t>
  </si>
  <si>
    <t>HOLÁ Nikola</t>
  </si>
  <si>
    <t>BARBORA Adam</t>
  </si>
  <si>
    <t>KNORR Rudolf</t>
  </si>
  <si>
    <t>BROUZDA Šimon</t>
  </si>
  <si>
    <t>Grňa  Ivan</t>
  </si>
  <si>
    <t>Čejka Josef</t>
  </si>
  <si>
    <t>Ing.Zdeněk Tomášek</t>
  </si>
  <si>
    <t>Irena Rosenberková</t>
  </si>
  <si>
    <t xml:space="preserve">Ing.Zdeněk Tomášek  </t>
  </si>
  <si>
    <t>511 - 010</t>
  </si>
  <si>
    <t>511 - 006</t>
  </si>
  <si>
    <t>511 - 034</t>
  </si>
  <si>
    <t>511 - 023</t>
  </si>
  <si>
    <t>403-009</t>
  </si>
  <si>
    <t>511 - 005</t>
  </si>
  <si>
    <t>XENIE</t>
  </si>
  <si>
    <t>EDITA</t>
  </si>
  <si>
    <t>TOMIK</t>
  </si>
  <si>
    <t>XENIE II</t>
  </si>
  <si>
    <t>White Star</t>
  </si>
  <si>
    <t>Classic</t>
  </si>
  <si>
    <t>NEPTUNE</t>
  </si>
  <si>
    <t>MISTRÁL</t>
  </si>
  <si>
    <t>HLAVA Petr</t>
  </si>
  <si>
    <t>WAISS Václav</t>
  </si>
  <si>
    <t>FERJANČIČ Michal</t>
  </si>
  <si>
    <t>FERJANČIČ Bohuslav</t>
  </si>
  <si>
    <t>BRAŠNIČKOVÁ Eva</t>
  </si>
  <si>
    <t>HAVELKOVÁ Kateřina</t>
  </si>
  <si>
    <t>JEDLIČKA Jan</t>
  </si>
  <si>
    <t>JEDLIČKA Lubomír</t>
  </si>
  <si>
    <t>JEDLIČKA Pavel</t>
  </si>
  <si>
    <t>OVČARČINOVÁ Sára</t>
  </si>
  <si>
    <t>SVITÁK Pavel</t>
  </si>
  <si>
    <t>ŠMEJKAL Miroslav</t>
  </si>
  <si>
    <t>DARAKEV Pavel ml.</t>
  </si>
  <si>
    <t>KUPKA Martin</t>
  </si>
  <si>
    <t>JANKO Zdeněk</t>
  </si>
  <si>
    <t>MAGLOCKÝ  Michal</t>
  </si>
  <si>
    <t>HOSNEDL František</t>
  </si>
  <si>
    <t>členové MK Česílko Valdice a</t>
  </si>
  <si>
    <t>KLoM ADMIRAL Jablonec n.N.</t>
  </si>
  <si>
    <t>Otakar Holan,  Jiří Špinar</t>
  </si>
  <si>
    <t>Omluva závodníkům NSS za pozdní dodání výsledků. Děkujeme.</t>
  </si>
  <si>
    <t xml:space="preserve">Všem rozhodčím, závodníkům a technickému personálu děkujeme za příspěvek k jinak </t>
  </si>
  <si>
    <t>hladkému průběhu soutěže.</t>
  </si>
  <si>
    <t>Soutěž: 2. soutěž Lo-18    "20.Seriálu MiČR - NS"; Jinolice</t>
  </si>
  <si>
    <t>Termín: 18.5.2013 - 19.5.2013</t>
  </si>
  <si>
    <t>Přepočít. Jízdy Tz [s]</t>
  </si>
  <si>
    <t>5</t>
  </si>
  <si>
    <t>6</t>
  </si>
  <si>
    <t>7</t>
  </si>
  <si>
    <t>10-11</t>
  </si>
  <si>
    <t>ZEMAN Jaroslav -B</t>
  </si>
  <si>
    <t>MRÁKOTA Josef   -B</t>
  </si>
  <si>
    <t>FOLKMAN  Ladislav -B</t>
  </si>
  <si>
    <t>SLÍŽEK Josef   -A</t>
  </si>
  <si>
    <t>JAKUBÍK Miloš   -A</t>
  </si>
  <si>
    <t>UHEROVÁ Marcela - A</t>
  </si>
  <si>
    <t>JANOŠ Milan   -A</t>
  </si>
  <si>
    <t>Pešek Jaroslav</t>
  </si>
  <si>
    <t>Jakubíková Hana</t>
  </si>
  <si>
    <t>Výsledková listina   Lo-18</t>
  </si>
  <si>
    <t>18.- 19.5.2013</t>
  </si>
  <si>
    <t>2. soutěž    "20.Seriálu MiČR - NS" – Jinolice, ATC Eden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</si>
</sst>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  <numFmt numFmtId="172" formatCode="#,##0.0000"/>
    <numFmt numFmtId="173" formatCode="0.0"/>
  </numFmts>
  <fonts count="51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ahoma"/>
      <family val="2"/>
    </font>
    <font>
      <sz val="9"/>
      <name val="Arial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vertAlign val="superscript"/>
      <sz val="13"/>
      <name val="Arial CE"/>
      <family val="2"/>
    </font>
    <font>
      <vertAlign val="superscript"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 diagonalUp="1">
      <left style="medium"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 diagonalUp="1">
      <left>
        <color indexed="63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 diagonalUp="1">
      <left style="medium"/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 diagonalUp="1">
      <left style="medium"/>
      <right style="thin">
        <color indexed="8"/>
      </right>
      <top style="medium"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medium"/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905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4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11" fillId="0" borderId="1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54" applyFont="1" applyBorder="1">
      <alignment/>
      <protection/>
    </xf>
    <xf numFmtId="0" fontId="5" fillId="0" borderId="0" xfId="54" applyFont="1" applyFill="1">
      <alignment/>
      <protection/>
    </xf>
    <xf numFmtId="0" fontId="0" fillId="0" borderId="0" xfId="47" applyFont="1" applyFill="1" applyBorder="1" applyAlignment="1">
      <alignment horizontal="left"/>
      <protection/>
    </xf>
    <xf numFmtId="49" fontId="11" fillId="24" borderId="16" xfId="0" applyNumberFormat="1" applyFont="1" applyFill="1" applyBorder="1" applyAlignment="1">
      <alignment horizontal="center"/>
    </xf>
    <xf numFmtId="49" fontId="11" fillId="24" borderId="17" xfId="0" applyNumberFormat="1" applyFont="1" applyFill="1" applyBorder="1" applyAlignment="1">
      <alignment horizontal="center"/>
    </xf>
    <xf numFmtId="49" fontId="11" fillId="24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4" xfId="49" applyFill="1" applyBorder="1" applyAlignment="1">
      <alignment horizontal="center" vertical="center"/>
      <protection/>
    </xf>
    <xf numFmtId="0" fontId="0" fillId="0" borderId="10" xfId="49" applyFill="1" applyBorder="1" applyAlignment="1">
      <alignment horizontal="center" vertical="center"/>
      <protection/>
    </xf>
    <xf numFmtId="0" fontId="11" fillId="24" borderId="20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67" fontId="0" fillId="0" borderId="0" xfId="0" applyNumberFormat="1" applyAlignment="1">
      <alignment horizontal="center"/>
    </xf>
    <xf numFmtId="0" fontId="10" fillId="0" borderId="0" xfId="0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2" fontId="11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" fontId="0" fillId="0" borderId="27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1" fillId="0" borderId="0" xfId="54" applyBorder="1">
      <alignment/>
      <protection/>
    </xf>
    <xf numFmtId="1" fontId="0" fillId="0" borderId="15" xfId="0" applyNumberFormat="1" applyFill="1" applyBorder="1" applyAlignment="1">
      <alignment horizontal="center" vertical="center"/>
    </xf>
    <xf numFmtId="2" fontId="16" fillId="0" borderId="12" xfId="53" applyNumberFormat="1" applyFont="1" applyBorder="1" applyAlignment="1">
      <alignment horizontal="center" vertical="center"/>
      <protection/>
    </xf>
    <xf numFmtId="2" fontId="16" fillId="0" borderId="14" xfId="53" applyNumberFormat="1" applyFont="1" applyBorder="1" applyAlignment="1">
      <alignment horizontal="center" vertical="center"/>
      <protection/>
    </xf>
    <xf numFmtId="2" fontId="11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11" fillId="0" borderId="30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12" fillId="0" borderId="27" xfId="54" applyFont="1" applyFill="1" applyBorder="1">
      <alignment/>
      <protection/>
    </xf>
    <xf numFmtId="0" fontId="12" fillId="0" borderId="0" xfId="47" applyFont="1" applyFill="1" applyBorder="1" applyAlignment="1">
      <alignment horizontal="left"/>
      <protection/>
    </xf>
    <xf numFmtId="49" fontId="12" fillId="0" borderId="0" xfId="0" applyNumberFormat="1" applyFont="1" applyBorder="1" applyAlignment="1">
      <alignment/>
    </xf>
    <xf numFmtId="0" fontId="12" fillId="0" borderId="14" xfId="56" applyFont="1" applyBorder="1">
      <alignment/>
      <protection/>
    </xf>
    <xf numFmtId="0" fontId="15" fillId="0" borderId="0" xfId="0" applyFont="1" applyAlignment="1">
      <alignment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49" applyFont="1" applyFill="1" applyBorder="1" applyAlignment="1">
      <alignment horizontal="center" vertical="center"/>
      <protection/>
    </xf>
    <xf numFmtId="1" fontId="1" fillId="0" borderId="14" xfId="58" applyNumberFormat="1" applyFont="1" applyFill="1" applyBorder="1" applyAlignment="1">
      <alignment horizontal="center" vertical="center"/>
      <protection/>
    </xf>
    <xf numFmtId="1" fontId="1" fillId="0" borderId="14" xfId="0" applyNumberFormat="1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165" fontId="16" fillId="0" borderId="14" xfId="58" applyNumberFormat="1" applyFont="1" applyFill="1" applyBorder="1" applyAlignment="1">
      <alignment horizontal="center" vertical="center"/>
      <protection/>
    </xf>
    <xf numFmtId="165" fontId="16" fillId="0" borderId="14" xfId="0" applyNumberFormat="1" applyFont="1" applyBorder="1" applyAlignment="1">
      <alignment horizontal="center" vertical="center"/>
    </xf>
    <xf numFmtId="0" fontId="11" fillId="24" borderId="34" xfId="0" applyFont="1" applyFill="1" applyBorder="1" applyAlignment="1">
      <alignment horizontal="center" vertical="center" wrapText="1"/>
    </xf>
    <xf numFmtId="0" fontId="11" fillId="24" borderId="35" xfId="0" applyFont="1" applyFill="1" applyBorder="1" applyAlignment="1">
      <alignment horizontal="right" vertical="center" wrapText="1"/>
    </xf>
    <xf numFmtId="171" fontId="1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/>
    </xf>
    <xf numFmtId="49" fontId="11" fillId="24" borderId="15" xfId="0" applyNumberFormat="1" applyFont="1" applyFill="1" applyBorder="1" applyAlignment="1">
      <alignment horizontal="center" vertical="center"/>
    </xf>
    <xf numFmtId="49" fontId="11" fillId="24" borderId="18" xfId="0" applyNumberFormat="1" applyFont="1" applyFill="1" applyBorder="1" applyAlignment="1">
      <alignment horizontal="center" vertical="center"/>
    </xf>
    <xf numFmtId="0" fontId="4" fillId="0" borderId="0" xfId="48" applyFont="1" applyAlignment="1">
      <alignment horizontal="right"/>
      <protection/>
    </xf>
    <xf numFmtId="0" fontId="4" fillId="0" borderId="0" xfId="48" applyFont="1" applyFill="1" applyBorder="1" applyAlignment="1">
      <alignment horizontal="left"/>
      <protection/>
    </xf>
    <xf numFmtId="0" fontId="4" fillId="0" borderId="0" xfId="48" applyFont="1" applyFill="1">
      <alignment/>
      <protection/>
    </xf>
    <xf numFmtId="0" fontId="7" fillId="0" borderId="0" xfId="48" applyFont="1">
      <alignment/>
      <protection/>
    </xf>
    <xf numFmtId="0" fontId="7" fillId="0" borderId="0" xfId="48" applyFont="1" applyAlignment="1">
      <alignment horizontal="left"/>
      <protection/>
    </xf>
    <xf numFmtId="0" fontId="3" fillId="0" borderId="0" xfId="48" applyFont="1" applyAlignment="1">
      <alignment horizontal="right"/>
      <protection/>
    </xf>
    <xf numFmtId="0" fontId="12" fillId="0" borderId="14" xfId="0" applyFont="1" applyBorder="1" applyAlignment="1">
      <alignment vertical="center"/>
    </xf>
    <xf numFmtId="2" fontId="1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" fillId="0" borderId="10" xfId="51" applyFont="1" applyFill="1" applyBorder="1" applyAlignment="1">
      <alignment vertical="center"/>
      <protection/>
    </xf>
    <xf numFmtId="2" fontId="1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" fillId="0" borderId="12" xfId="49" applyFont="1" applyFill="1" applyBorder="1" applyAlignment="1">
      <alignment horizontal="center" vertical="center"/>
      <protection/>
    </xf>
    <xf numFmtId="1" fontId="1" fillId="0" borderId="12" xfId="58" applyNumberFormat="1" applyFont="1" applyFill="1" applyBorder="1" applyAlignment="1">
      <alignment horizontal="center" vertical="center"/>
      <protection/>
    </xf>
    <xf numFmtId="165" fontId="16" fillId="0" borderId="12" xfId="58" applyNumberFormat="1" applyFont="1" applyFill="1" applyBorder="1" applyAlignment="1">
      <alignment horizontal="center" vertical="center"/>
      <protection/>
    </xf>
    <xf numFmtId="165" fontId="16" fillId="0" borderId="12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0" fontId="1" fillId="0" borderId="10" xfId="49" applyFont="1" applyFill="1" applyBorder="1" applyAlignment="1">
      <alignment horizontal="center" vertical="center"/>
      <protection/>
    </xf>
    <xf numFmtId="1" fontId="1" fillId="0" borderId="10" xfId="58" applyNumberFormat="1" applyFont="1" applyFill="1" applyBorder="1" applyAlignment="1">
      <alignment horizontal="center" vertical="center"/>
      <protection/>
    </xf>
    <xf numFmtId="165" fontId="16" fillId="0" borderId="10" xfId="58" applyNumberFormat="1" applyFont="1" applyFill="1" applyBorder="1" applyAlignment="1">
      <alignment horizontal="center" vertical="center"/>
      <protection/>
    </xf>
    <xf numFmtId="165" fontId="16" fillId="0" borderId="10" xfId="0" applyNumberFormat="1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14" fontId="4" fillId="0" borderId="0" xfId="47" applyNumberFormat="1" applyFont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Fill="1">
      <alignment/>
      <protection/>
    </xf>
    <xf numFmtId="0" fontId="4" fillId="0" borderId="0" xfId="47" applyFont="1" applyFill="1" applyBorder="1" applyAlignment="1">
      <alignment horizontal="left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47" applyFont="1" applyAlignment="1">
      <alignment horizontal="left"/>
      <protection/>
    </xf>
    <xf numFmtId="0" fontId="3" fillId="0" borderId="0" xfId="47" applyFont="1" applyAlignment="1">
      <alignment horizontal="right"/>
      <protection/>
    </xf>
    <xf numFmtId="0" fontId="1" fillId="0" borderId="0" xfId="54" applyFont="1">
      <alignment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22" fillId="0" borderId="0" xfId="48" applyFont="1" applyAlignment="1">
      <alignment horizontal="left"/>
      <protection/>
    </xf>
    <xf numFmtId="1" fontId="11" fillId="0" borderId="37" xfId="0" applyNumberFormat="1" applyFont="1" applyBorder="1" applyAlignment="1">
      <alignment horizontal="center" vertical="center"/>
    </xf>
    <xf numFmtId="0" fontId="12" fillId="0" borderId="0" xfId="47" applyFont="1" applyFill="1" applyBorder="1" applyAlignment="1">
      <alignment horizontal="left"/>
      <protection/>
    </xf>
    <xf numFmtId="0" fontId="5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" fontId="0" fillId="0" borderId="38" xfId="0" applyNumberFormat="1" applyFill="1" applyBorder="1" applyAlignment="1">
      <alignment horizontal="center" vertical="center"/>
    </xf>
    <xf numFmtId="0" fontId="1" fillId="0" borderId="39" xfId="49" applyFont="1" applyFill="1" applyBorder="1" applyAlignment="1">
      <alignment horizontal="center" vertical="center"/>
      <protection/>
    </xf>
    <xf numFmtId="1" fontId="1" fillId="0" borderId="39" xfId="58" applyNumberFormat="1" applyFont="1" applyFill="1" applyBorder="1" applyAlignment="1">
      <alignment horizontal="center" vertical="center"/>
      <protection/>
    </xf>
    <xf numFmtId="0" fontId="1" fillId="0" borderId="27" xfId="55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1" fillId="0" borderId="14" xfId="55" applyFont="1" applyFill="1" applyBorder="1" applyAlignment="1" applyProtection="1">
      <alignment horizontal="center"/>
      <protection locked="0"/>
    </xf>
    <xf numFmtId="0" fontId="1" fillId="0" borderId="40" xfId="55" applyFont="1" applyFill="1" applyBorder="1" applyAlignment="1" applyProtection="1">
      <alignment horizontal="center"/>
      <protection locked="0"/>
    </xf>
    <xf numFmtId="0" fontId="0" fillId="0" borderId="27" xfId="58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/>
    </xf>
    <xf numFmtId="0" fontId="1" fillId="0" borderId="29" xfId="0" applyFont="1" applyFill="1" applyBorder="1" applyAlignment="1" applyProtection="1">
      <alignment horizontal="left"/>
      <protection locked="0"/>
    </xf>
    <xf numFmtId="49" fontId="1" fillId="0" borderId="42" xfId="0" applyNumberFormat="1" applyFont="1" applyFill="1" applyBorder="1" applyAlignment="1" applyProtection="1">
      <alignment horizontal="center"/>
      <protection locked="0"/>
    </xf>
    <xf numFmtId="49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29" xfId="55" applyNumberFormat="1" applyFont="1" applyFill="1" applyBorder="1" applyAlignment="1" applyProtection="1">
      <alignment horizontal="center"/>
      <protection locked="0"/>
    </xf>
    <xf numFmtId="3" fontId="1" fillId="0" borderId="27" xfId="55" applyNumberFormat="1" applyFont="1" applyFill="1" applyBorder="1" applyAlignment="1" applyProtection="1">
      <alignment horizontal="center"/>
      <protection locked="0"/>
    </xf>
    <xf numFmtId="3" fontId="1" fillId="0" borderId="44" xfId="55" applyNumberFormat="1" applyFont="1" applyFill="1" applyBorder="1" applyAlignment="1" applyProtection="1">
      <alignment horizontal="center"/>
      <protection locked="0"/>
    </xf>
    <xf numFmtId="164" fontId="1" fillId="0" borderId="27" xfId="55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27" xfId="0" applyFont="1" applyFill="1" applyBorder="1" applyAlignment="1" applyProtection="1">
      <alignment horizontal="left"/>
      <protection locked="0"/>
    </xf>
    <xf numFmtId="49" fontId="0" fillId="0" borderId="27" xfId="58" applyNumberFormat="1" applyFont="1" applyFill="1" applyBorder="1" applyAlignment="1">
      <alignment vertical="center"/>
      <protection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49" fontId="0" fillId="0" borderId="27" xfId="58" applyNumberFormat="1" applyFont="1" applyFill="1" applyBorder="1" applyAlignment="1">
      <alignment horizontal="center" vertical="center"/>
      <protection/>
    </xf>
    <xf numFmtId="3" fontId="1" fillId="0" borderId="47" xfId="55" applyNumberFormat="1" applyFont="1" applyFill="1" applyBorder="1" applyAlignment="1" applyProtection="1">
      <alignment horizontal="center"/>
      <protection locked="0"/>
    </xf>
    <xf numFmtId="164" fontId="1" fillId="0" borderId="48" xfId="55" applyNumberFormat="1" applyFont="1" applyFill="1" applyBorder="1" applyAlignment="1" applyProtection="1">
      <alignment horizontal="center"/>
      <protection locked="0"/>
    </xf>
    <xf numFmtId="172" fontId="1" fillId="0" borderId="27" xfId="55" applyNumberFormat="1" applyFont="1" applyFill="1" applyBorder="1" applyAlignment="1" applyProtection="1">
      <alignment horizontal="center"/>
      <protection locked="0"/>
    </xf>
    <xf numFmtId="4" fontId="1" fillId="0" borderId="27" xfId="55" applyNumberFormat="1" applyFont="1" applyFill="1" applyBorder="1" applyAlignment="1" applyProtection="1">
      <alignment horizontal="center"/>
      <protection locked="0"/>
    </xf>
    <xf numFmtId="164" fontId="1" fillId="0" borderId="27" xfId="55" applyNumberFormat="1" applyFont="1" applyFill="1" applyBorder="1" applyAlignment="1" applyProtection="1">
      <alignment horizontal="center"/>
      <protection locked="0"/>
    </xf>
    <xf numFmtId="3" fontId="0" fillId="0" borderId="27" xfId="58" applyNumberFormat="1" applyFont="1" applyFill="1" applyBorder="1" applyAlignment="1">
      <alignment horizontal="center" vertical="center"/>
      <protection/>
    </xf>
    <xf numFmtId="164" fontId="0" fillId="0" borderId="27" xfId="58" applyNumberFormat="1" applyFont="1" applyFill="1" applyBorder="1" applyAlignment="1">
      <alignment horizontal="center" vertical="center"/>
      <protection/>
    </xf>
    <xf numFmtId="164" fontId="16" fillId="0" borderId="12" xfId="58" applyNumberFormat="1" applyFont="1" applyFill="1" applyBorder="1" applyAlignment="1">
      <alignment horizontal="center" vertical="center"/>
      <protection/>
    </xf>
    <xf numFmtId="164" fontId="16" fillId="0" borderId="14" xfId="58" applyNumberFormat="1" applyFont="1" applyFill="1" applyBorder="1" applyAlignment="1">
      <alignment horizontal="center" vertical="center"/>
      <protection/>
    </xf>
    <xf numFmtId="164" fontId="16" fillId="0" borderId="10" xfId="58" applyNumberFormat="1" applyFont="1" applyFill="1" applyBorder="1" applyAlignment="1">
      <alignment horizontal="center" vertical="center"/>
      <protection/>
    </xf>
    <xf numFmtId="164" fontId="16" fillId="0" borderId="39" xfId="58" applyNumberFormat="1" applyFont="1" applyFill="1" applyBorder="1" applyAlignment="1">
      <alignment horizontal="center" vertical="center"/>
      <protection/>
    </xf>
    <xf numFmtId="165" fontId="16" fillId="0" borderId="49" xfId="0" applyNumberFormat="1" applyFont="1" applyBorder="1" applyAlignment="1">
      <alignment horizontal="center" vertical="center"/>
    </xf>
    <xf numFmtId="165" fontId="16" fillId="0" borderId="18" xfId="0" applyNumberFormat="1" applyFont="1" applyBorder="1" applyAlignment="1">
      <alignment horizontal="center" vertical="center"/>
    </xf>
    <xf numFmtId="49" fontId="11" fillId="24" borderId="17" xfId="0" applyNumberFormat="1" applyFont="1" applyFill="1" applyBorder="1" applyAlignment="1">
      <alignment horizontal="center" vertical="center"/>
    </xf>
    <xf numFmtId="49" fontId="11" fillId="24" borderId="16" xfId="0" applyNumberFormat="1" applyFont="1" applyFill="1" applyBorder="1" applyAlignment="1">
      <alignment horizontal="center" vertical="center"/>
    </xf>
    <xf numFmtId="165" fontId="16" fillId="0" borderId="44" xfId="58" applyNumberFormat="1" applyFont="1" applyFill="1" applyBorder="1" applyAlignment="1">
      <alignment horizontal="center" vertical="center"/>
      <protection/>
    </xf>
    <xf numFmtId="1" fontId="1" fillId="0" borderId="50" xfId="58" applyNumberFormat="1" applyFont="1" applyFill="1" applyBorder="1" applyAlignment="1">
      <alignment horizontal="center" vertical="center"/>
      <protection/>
    </xf>
    <xf numFmtId="1" fontId="1" fillId="0" borderId="19" xfId="58" applyNumberFormat="1" applyFont="1" applyFill="1" applyBorder="1" applyAlignment="1">
      <alignment horizontal="center" vertical="center"/>
      <protection/>
    </xf>
    <xf numFmtId="1" fontId="1" fillId="0" borderId="23" xfId="58" applyNumberFormat="1" applyFont="1" applyFill="1" applyBorder="1" applyAlignment="1">
      <alignment horizontal="center" vertical="center"/>
      <protection/>
    </xf>
    <xf numFmtId="49" fontId="11" fillId="24" borderId="51" xfId="0" applyNumberFormat="1" applyFont="1" applyFill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65" fontId="16" fillId="0" borderId="53" xfId="58" applyNumberFormat="1" applyFont="1" applyFill="1" applyBorder="1" applyAlignment="1">
      <alignment horizontal="center" vertical="center"/>
      <protection/>
    </xf>
    <xf numFmtId="165" fontId="16" fillId="0" borderId="54" xfId="58" applyNumberFormat="1" applyFont="1" applyFill="1" applyBorder="1" applyAlignment="1">
      <alignment horizontal="center" vertical="center"/>
      <protection/>
    </xf>
    <xf numFmtId="1" fontId="1" fillId="0" borderId="55" xfId="0" applyNumberFormat="1" applyFont="1" applyFill="1" applyBorder="1" applyAlignment="1">
      <alignment horizontal="center" vertical="center"/>
    </xf>
    <xf numFmtId="165" fontId="16" fillId="0" borderId="56" xfId="58" applyNumberFormat="1" applyFont="1" applyFill="1" applyBorder="1" applyAlignment="1">
      <alignment horizontal="center" vertical="center"/>
      <protection/>
    </xf>
    <xf numFmtId="1" fontId="1" fillId="0" borderId="57" xfId="0" applyNumberFormat="1" applyFont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/>
    </xf>
    <xf numFmtId="171" fontId="1" fillId="0" borderId="45" xfId="0" applyNumberFormat="1" applyFont="1" applyFill="1" applyBorder="1" applyAlignment="1">
      <alignment horizontal="center" vertical="center"/>
    </xf>
    <xf numFmtId="165" fontId="1" fillId="0" borderId="58" xfId="0" applyNumberFormat="1" applyFont="1" applyFill="1" applyBorder="1" applyAlignment="1">
      <alignment horizontal="center" vertical="center"/>
    </xf>
    <xf numFmtId="171" fontId="1" fillId="0" borderId="59" xfId="0" applyNumberFormat="1" applyFont="1" applyFill="1" applyBorder="1" applyAlignment="1">
      <alignment horizontal="center" vertical="center"/>
    </xf>
    <xf numFmtId="165" fontId="1" fillId="0" borderId="59" xfId="0" applyNumberFormat="1" applyFont="1" applyFill="1" applyBorder="1" applyAlignment="1">
      <alignment horizontal="center" vertical="center"/>
    </xf>
    <xf numFmtId="165" fontId="1" fillId="0" borderId="60" xfId="0" applyNumberFormat="1" applyFont="1" applyFill="1" applyBorder="1" applyAlignment="1">
      <alignment horizontal="center" vertical="center"/>
    </xf>
    <xf numFmtId="171" fontId="1" fillId="0" borderId="60" xfId="0" applyNumberFormat="1" applyFont="1" applyFill="1" applyBorder="1" applyAlignment="1">
      <alignment horizontal="center" vertical="center"/>
    </xf>
    <xf numFmtId="165" fontId="1" fillId="0" borderId="61" xfId="0" applyNumberFormat="1" applyFont="1" applyFill="1" applyBorder="1" applyAlignment="1">
      <alignment horizontal="center" vertical="center"/>
    </xf>
    <xf numFmtId="171" fontId="1" fillId="0" borderId="62" xfId="0" applyNumberFormat="1" applyFont="1" applyFill="1" applyBorder="1" applyAlignment="1">
      <alignment horizontal="center" vertical="center"/>
    </xf>
    <xf numFmtId="0" fontId="1" fillId="0" borderId="27" xfId="55" applyFont="1" applyFill="1" applyBorder="1" applyAlignment="1" applyProtection="1">
      <alignment horizontal="left"/>
      <protection locked="0"/>
    </xf>
    <xf numFmtId="0" fontId="1" fillId="0" borderId="63" xfId="55" applyFont="1" applyFill="1" applyBorder="1" applyAlignment="1" applyProtection="1">
      <alignment horizontal="left"/>
      <protection locked="0"/>
    </xf>
    <xf numFmtId="0" fontId="1" fillId="0" borderId="40" xfId="55" applyFont="1" applyFill="1" applyBorder="1" applyAlignment="1" applyProtection="1">
      <alignment horizontal="left"/>
      <protection locked="0"/>
    </xf>
    <xf numFmtId="1" fontId="1" fillId="0" borderId="64" xfId="0" applyNumberFormat="1" applyFont="1" applyFill="1" applyBorder="1" applyAlignment="1">
      <alignment horizontal="center" vertical="center"/>
    </xf>
    <xf numFmtId="1" fontId="1" fillId="0" borderId="65" xfId="0" applyNumberFormat="1" applyFont="1" applyFill="1" applyBorder="1" applyAlignment="1">
      <alignment horizontal="center" vertical="center"/>
    </xf>
    <xf numFmtId="1" fontId="1" fillId="0" borderId="66" xfId="0" applyNumberFormat="1" applyFont="1" applyFill="1" applyBorder="1" applyAlignment="1">
      <alignment horizontal="center" vertical="center"/>
    </xf>
    <xf numFmtId="1" fontId="1" fillId="0" borderId="67" xfId="0" applyNumberFormat="1" applyFont="1" applyFill="1" applyBorder="1" applyAlignment="1">
      <alignment horizontal="center" vertical="center"/>
    </xf>
    <xf numFmtId="0" fontId="4" fillId="0" borderId="0" xfId="47" applyFont="1" applyBorder="1" applyAlignment="1">
      <alignment horizontal="left"/>
      <protection/>
    </xf>
    <xf numFmtId="0" fontId="0" fillId="0" borderId="40" xfId="58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/>
    </xf>
    <xf numFmtId="0" fontId="1" fillId="0" borderId="44" xfId="0" applyFont="1" applyFill="1" applyBorder="1" applyAlignment="1" applyProtection="1">
      <alignment horizontal="left"/>
      <protection locked="0"/>
    </xf>
    <xf numFmtId="3" fontId="1" fillId="0" borderId="29" xfId="55" applyNumberFormat="1" applyFont="1" applyFill="1" applyBorder="1" applyAlignment="1" applyProtection="1">
      <alignment horizontal="center" vertical="center"/>
      <protection locked="0"/>
    </xf>
    <xf numFmtId="0" fontId="1" fillId="0" borderId="27" xfId="55" applyNumberFormat="1" applyFont="1" applyFill="1" applyBorder="1" applyAlignment="1" applyProtection="1">
      <alignment horizontal="center"/>
      <protection locked="0"/>
    </xf>
    <xf numFmtId="0" fontId="11" fillId="0" borderId="27" xfId="0" applyFont="1" applyBorder="1" applyAlignment="1">
      <alignment horizontal="left"/>
    </xf>
    <xf numFmtId="0" fontId="11" fillId="0" borderId="40" xfId="58" applyFont="1" applyFill="1" applyBorder="1" applyAlignment="1">
      <alignment horizontal="center" vertical="center"/>
      <protection/>
    </xf>
    <xf numFmtId="0" fontId="11" fillId="0" borderId="45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1" fontId="43" fillId="0" borderId="11" xfId="0" applyNumberFormat="1" applyFont="1" applyFill="1" applyBorder="1" applyAlignment="1">
      <alignment horizontal="center" vertical="center"/>
    </xf>
    <xf numFmtId="0" fontId="0" fillId="0" borderId="41" xfId="58" applyFont="1" applyFill="1" applyBorder="1" applyAlignment="1">
      <alignment horizontal="center" vertical="center"/>
      <protection/>
    </xf>
    <xf numFmtId="0" fontId="0" fillId="0" borderId="68" xfId="0" applyFont="1" applyBorder="1" applyAlignment="1">
      <alignment horizontal="center"/>
    </xf>
    <xf numFmtId="49" fontId="0" fillId="0" borderId="44" xfId="58" applyNumberFormat="1" applyFont="1" applyFill="1" applyBorder="1" applyAlignment="1">
      <alignment vertical="center"/>
      <protection/>
    </xf>
    <xf numFmtId="0" fontId="1" fillId="0" borderId="69" xfId="0" applyFont="1" applyFill="1" applyBorder="1" applyAlignment="1" applyProtection="1">
      <alignment horizontal="left"/>
      <protection locked="0"/>
    </xf>
    <xf numFmtId="20" fontId="1" fillId="0" borderId="27" xfId="0" applyNumberFormat="1" applyFont="1" applyFill="1" applyBorder="1" applyAlignment="1" applyProtection="1">
      <alignment horizontal="center"/>
      <protection locked="0"/>
    </xf>
    <xf numFmtId="3" fontId="1" fillId="0" borderId="27" xfId="57" applyNumberFormat="1" applyFont="1" applyFill="1" applyBorder="1" applyAlignment="1" applyProtection="1">
      <alignment horizontal="center" vertical="center"/>
      <protection locked="0"/>
    </xf>
    <xf numFmtId="3" fontId="0" fillId="0" borderId="14" xfId="58" applyNumberFormat="1" applyFont="1" applyFill="1" applyBorder="1" applyAlignment="1">
      <alignment horizontal="center" vertical="center"/>
      <protection/>
    </xf>
    <xf numFmtId="164" fontId="1" fillId="0" borderId="27" xfId="57" applyNumberFormat="1" applyFont="1" applyFill="1" applyBorder="1" applyAlignment="1" applyProtection="1">
      <alignment horizontal="center" vertical="center"/>
      <protection locked="0"/>
    </xf>
    <xf numFmtId="164" fontId="0" fillId="0" borderId="14" xfId="58" applyNumberFormat="1" applyFont="1" applyFill="1" applyBorder="1" applyAlignment="1">
      <alignment horizontal="center" vertical="center"/>
      <protection/>
    </xf>
    <xf numFmtId="4" fontId="1" fillId="0" borderId="27" xfId="57" applyNumberFormat="1" applyFont="1" applyFill="1" applyBorder="1" applyAlignment="1" applyProtection="1">
      <alignment horizontal="center" vertical="center"/>
      <protection locked="0"/>
    </xf>
    <xf numFmtId="0" fontId="0" fillId="0" borderId="62" xfId="58" applyFont="1" applyFill="1" applyBorder="1" applyAlignment="1">
      <alignment horizontal="center" vertical="center"/>
      <protection/>
    </xf>
    <xf numFmtId="0" fontId="1" fillId="0" borderId="70" xfId="55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6" xfId="55" applyFont="1" applyFill="1" applyBorder="1" applyAlignment="1" applyProtection="1">
      <alignment horizontal="center"/>
      <protection locked="0"/>
    </xf>
    <xf numFmtId="0" fontId="0" fillId="0" borderId="7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49" fontId="1" fillId="0" borderId="72" xfId="0" applyNumberFormat="1" applyFont="1" applyFill="1" applyBorder="1" applyAlignment="1" applyProtection="1">
      <alignment horizontal="center"/>
      <protection locked="0"/>
    </xf>
    <xf numFmtId="49" fontId="0" fillId="0" borderId="40" xfId="58" applyNumberFormat="1" applyFont="1" applyFill="1" applyBorder="1" applyAlignment="1">
      <alignment horizontal="center" vertical="center"/>
      <protection/>
    </xf>
    <xf numFmtId="4" fontId="1" fillId="0" borderId="48" xfId="55" applyNumberFormat="1" applyFont="1" applyFill="1" applyBorder="1" applyAlignment="1" applyProtection="1">
      <alignment horizontal="center"/>
      <protection locked="0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1" fillId="24" borderId="39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right" vertical="center" wrapText="1"/>
    </xf>
    <xf numFmtId="0" fontId="11" fillId="24" borderId="73" xfId="0" applyFont="1" applyFill="1" applyBorder="1" applyAlignment="1">
      <alignment horizontal="center" vertical="center" wrapText="1"/>
    </xf>
    <xf numFmtId="0" fontId="11" fillId="24" borderId="74" xfId="0" applyFont="1" applyFill="1" applyBorder="1" applyAlignment="1">
      <alignment horizontal="center" vertical="center" wrapText="1"/>
    </xf>
    <xf numFmtId="1" fontId="43" fillId="0" borderId="75" xfId="0" applyNumberFormat="1" applyFont="1" applyFill="1" applyBorder="1" applyAlignment="1">
      <alignment horizontal="center" vertical="center"/>
    </xf>
    <xf numFmtId="0" fontId="16" fillId="0" borderId="76" xfId="55" applyFont="1" applyFill="1" applyBorder="1" applyAlignment="1" applyProtection="1">
      <alignment horizontal="left"/>
      <protection locked="0"/>
    </xf>
    <xf numFmtId="0" fontId="16" fillId="0" borderId="77" xfId="55" applyFont="1" applyFill="1" applyBorder="1" applyAlignment="1" applyProtection="1">
      <alignment horizontal="center"/>
      <protection locked="0"/>
    </xf>
    <xf numFmtId="0" fontId="11" fillId="0" borderId="52" xfId="0" applyFont="1" applyBorder="1" applyAlignment="1">
      <alignment horizontal="center"/>
    </xf>
    <xf numFmtId="0" fontId="16" fillId="0" borderId="76" xfId="0" applyFont="1" applyFill="1" applyBorder="1" applyAlignment="1" applyProtection="1">
      <alignment horizontal="left"/>
      <protection locked="0"/>
    </xf>
    <xf numFmtId="165" fontId="1" fillId="0" borderId="52" xfId="0" applyNumberFormat="1" applyFont="1" applyFill="1" applyBorder="1" applyAlignment="1">
      <alignment horizontal="center" vertical="center"/>
    </xf>
    <xf numFmtId="171" fontId="1" fillId="0" borderId="52" xfId="0" applyNumberFormat="1" applyFont="1" applyFill="1" applyBorder="1" applyAlignment="1">
      <alignment horizontal="center" vertical="center"/>
    </xf>
    <xf numFmtId="0" fontId="1" fillId="0" borderId="52" xfId="49" applyFont="1" applyFill="1" applyBorder="1" applyAlignment="1">
      <alignment horizontal="center" vertical="center"/>
      <protection/>
    </xf>
    <xf numFmtId="164" fontId="16" fillId="0" borderId="52" xfId="58" applyNumberFormat="1" applyFont="1" applyFill="1" applyBorder="1" applyAlignment="1">
      <alignment horizontal="center" vertical="center"/>
      <protection/>
    </xf>
    <xf numFmtId="1" fontId="1" fillId="0" borderId="52" xfId="58" applyNumberFormat="1" applyFont="1" applyFill="1" applyBorder="1" applyAlignment="1">
      <alignment horizontal="center" vertical="center"/>
      <protection/>
    </xf>
    <xf numFmtId="1" fontId="1" fillId="0" borderId="53" xfId="58" applyNumberFormat="1" applyFont="1" applyFill="1" applyBorder="1" applyAlignment="1">
      <alignment horizontal="center" vertical="center"/>
      <protection/>
    </xf>
    <xf numFmtId="1" fontId="0" fillId="0" borderId="78" xfId="0" applyNumberFormat="1" applyFont="1" applyFill="1" applyBorder="1" applyAlignment="1">
      <alignment horizontal="center" vertical="center"/>
    </xf>
    <xf numFmtId="1" fontId="1" fillId="0" borderId="54" xfId="58" applyNumberFormat="1" applyFont="1" applyFill="1" applyBorder="1" applyAlignment="1">
      <alignment horizontal="center" vertical="center"/>
      <protection/>
    </xf>
    <xf numFmtId="1" fontId="0" fillId="0" borderId="79" xfId="0" applyNumberFormat="1" applyFont="1" applyFill="1" applyBorder="1" applyAlignment="1">
      <alignment horizontal="center" vertical="center"/>
    </xf>
    <xf numFmtId="1" fontId="0" fillId="0" borderId="80" xfId="0" applyNumberFormat="1" applyFont="1" applyFill="1" applyBorder="1" applyAlignment="1">
      <alignment horizontal="center" vertical="center"/>
    </xf>
    <xf numFmtId="0" fontId="0" fillId="0" borderId="81" xfId="58" applyFont="1" applyFill="1" applyBorder="1" applyAlignment="1">
      <alignment horizontal="center" vertical="center"/>
      <protection/>
    </xf>
    <xf numFmtId="0" fontId="0" fillId="0" borderId="82" xfId="0" applyBorder="1" applyAlignment="1">
      <alignment horizontal="center"/>
    </xf>
    <xf numFmtId="49" fontId="0" fillId="0" borderId="83" xfId="58" applyNumberFormat="1" applyFont="1" applyFill="1" applyBorder="1" applyAlignment="1">
      <alignment vertical="center"/>
      <protection/>
    </xf>
    <xf numFmtId="49" fontId="1" fillId="0" borderId="81" xfId="0" applyNumberFormat="1" applyFont="1" applyFill="1" applyBorder="1" applyAlignment="1" applyProtection="1">
      <alignment horizontal="center"/>
      <protection locked="0"/>
    </xf>
    <xf numFmtId="3" fontId="1" fillId="0" borderId="84" xfId="57" applyNumberFormat="1" applyFont="1" applyFill="1" applyBorder="1" applyAlignment="1" applyProtection="1">
      <alignment horizontal="center" vertical="center"/>
      <protection locked="0"/>
    </xf>
    <xf numFmtId="164" fontId="1" fillId="0" borderId="85" xfId="57" applyNumberFormat="1" applyFont="1" applyFill="1" applyBorder="1" applyAlignment="1" applyProtection="1">
      <alignment horizontal="center" vertical="center"/>
      <protection locked="0"/>
    </xf>
    <xf numFmtId="4" fontId="1" fillId="0" borderId="85" xfId="57" applyNumberFormat="1" applyFont="1" applyFill="1" applyBorder="1" applyAlignment="1" applyProtection="1">
      <alignment horizontal="center" vertical="center"/>
      <protection locked="0"/>
    </xf>
    <xf numFmtId="165" fontId="1" fillId="0" borderId="57" xfId="0" applyNumberFormat="1" applyFont="1" applyFill="1" applyBorder="1" applyAlignment="1">
      <alignment horizontal="center" vertical="center"/>
    </xf>
    <xf numFmtId="171" fontId="1" fillId="0" borderId="57" xfId="0" applyNumberFormat="1" applyFont="1" applyFill="1" applyBorder="1" applyAlignment="1">
      <alignment horizontal="center" vertical="center"/>
    </xf>
    <xf numFmtId="0" fontId="1" fillId="0" borderId="57" xfId="49" applyFont="1" applyFill="1" applyBorder="1" applyAlignment="1">
      <alignment horizontal="center" vertical="center"/>
      <protection/>
    </xf>
    <xf numFmtId="164" fontId="16" fillId="0" borderId="57" xfId="58" applyNumberFormat="1" applyFont="1" applyFill="1" applyBorder="1" applyAlignment="1">
      <alignment horizontal="center" vertical="center"/>
      <protection/>
    </xf>
    <xf numFmtId="1" fontId="1" fillId="0" borderId="57" xfId="58" applyNumberFormat="1" applyFont="1" applyFill="1" applyBorder="1" applyAlignment="1">
      <alignment horizontal="center" vertical="center"/>
      <protection/>
    </xf>
    <xf numFmtId="1" fontId="1" fillId="0" borderId="86" xfId="58" applyNumberFormat="1" applyFont="1" applyFill="1" applyBorder="1" applyAlignment="1">
      <alignment horizontal="center" vertical="center"/>
      <protection/>
    </xf>
    <xf numFmtId="0" fontId="0" fillId="0" borderId="16" xfId="49" applyFill="1" applyBorder="1" applyAlignment="1">
      <alignment horizontal="center" vertical="center"/>
      <protection/>
    </xf>
    <xf numFmtId="0" fontId="44" fillId="0" borderId="14" xfId="0" applyFont="1" applyBorder="1" applyAlignment="1">
      <alignment horizontal="center"/>
    </xf>
    <xf numFmtId="0" fontId="1" fillId="0" borderId="40" xfId="55" applyFont="1" applyFill="1" applyBorder="1" applyAlignment="1" applyProtection="1">
      <alignment horizontal="center"/>
      <protection locked="0"/>
    </xf>
    <xf numFmtId="0" fontId="1" fillId="0" borderId="27" xfId="55" applyFont="1" applyFill="1" applyBorder="1" applyAlignment="1" applyProtection="1">
      <alignment horizontal="center"/>
      <protection locked="0"/>
    </xf>
    <xf numFmtId="49" fontId="44" fillId="0" borderId="46" xfId="0" applyNumberFormat="1" applyFont="1" applyFill="1" applyBorder="1" applyAlignment="1">
      <alignment horizontal="center"/>
    </xf>
    <xf numFmtId="0" fontId="1" fillId="0" borderId="45" xfId="55" applyFont="1" applyFill="1" applyBorder="1" applyAlignment="1" applyProtection="1">
      <alignment horizontal="center"/>
      <protection locked="0"/>
    </xf>
    <xf numFmtId="0" fontId="1" fillId="0" borderId="29" xfId="55" applyFont="1" applyFill="1" applyBorder="1" applyAlignment="1" applyProtection="1">
      <alignment horizontal="center"/>
      <protection locked="0"/>
    </xf>
    <xf numFmtId="49" fontId="0" fillId="0" borderId="87" xfId="0" applyNumberFormat="1" applyFont="1" applyFill="1" applyBorder="1" applyAlignment="1" applyProtection="1">
      <alignment horizontal="center" vertical="center"/>
      <protection locked="0"/>
    </xf>
    <xf numFmtId="0" fontId="1" fillId="0" borderId="29" xfId="55" applyFont="1" applyFill="1" applyBorder="1" applyAlignment="1" applyProtection="1">
      <alignment horizontal="center"/>
      <protection locked="0"/>
    </xf>
    <xf numFmtId="1" fontId="43" fillId="0" borderId="11" xfId="0" applyNumberFormat="1" applyFont="1" applyBorder="1" applyAlignment="1">
      <alignment horizontal="center" vertical="center"/>
    </xf>
    <xf numFmtId="0" fontId="1" fillId="0" borderId="40" xfId="55" applyFont="1" applyFill="1" applyBorder="1" applyAlignment="1" applyProtection="1">
      <alignment horizontal="left"/>
      <protection locked="0"/>
    </xf>
    <xf numFmtId="0" fontId="1" fillId="0" borderId="88" xfId="55" applyFont="1" applyFill="1" applyBorder="1" applyAlignment="1" applyProtection="1">
      <alignment horizontal="left"/>
      <protection locked="0"/>
    </xf>
    <xf numFmtId="49" fontId="0" fillId="0" borderId="46" xfId="0" applyNumberFormat="1" applyFont="1" applyFill="1" applyBorder="1" applyAlignment="1">
      <alignment horizontal="center"/>
    </xf>
    <xf numFmtId="0" fontId="0" fillId="0" borderId="27" xfId="49" applyFill="1" applyBorder="1" applyAlignment="1">
      <alignment horizontal="center" vertical="center"/>
      <protection/>
    </xf>
    <xf numFmtId="2" fontId="11" fillId="0" borderId="20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" fontId="11" fillId="0" borderId="89" xfId="0" applyNumberFormat="1" applyFont="1" applyBorder="1" applyAlignment="1">
      <alignment horizontal="center" vertical="center"/>
    </xf>
    <xf numFmtId="1" fontId="11" fillId="0" borderId="90" xfId="0" applyNumberFormat="1" applyFont="1" applyBorder="1" applyAlignment="1">
      <alignment horizontal="center" vertical="center"/>
    </xf>
    <xf numFmtId="1" fontId="11" fillId="0" borderId="91" xfId="0" applyNumberFormat="1" applyFont="1" applyBorder="1" applyAlignment="1">
      <alignment horizontal="center" vertical="center"/>
    </xf>
    <xf numFmtId="1" fontId="11" fillId="0" borderId="92" xfId="0" applyNumberFormat="1" applyFont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/>
    </xf>
    <xf numFmtId="0" fontId="0" fillId="0" borderId="95" xfId="49" applyFill="1" applyBorder="1" applyAlignment="1">
      <alignment horizontal="center" vertical="center"/>
      <protection/>
    </xf>
    <xf numFmtId="2" fontId="11" fillId="0" borderId="96" xfId="0" applyNumberFormat="1" applyFont="1" applyBorder="1" applyAlignment="1">
      <alignment horizontal="center" vertical="center"/>
    </xf>
    <xf numFmtId="1" fontId="0" fillId="0" borderId="97" xfId="0" applyNumberFormat="1" applyBorder="1" applyAlignment="1">
      <alignment horizontal="center" vertical="center"/>
    </xf>
    <xf numFmtId="2" fontId="11" fillId="0" borderId="98" xfId="0" applyNumberFormat="1" applyFont="1" applyBorder="1" applyAlignment="1">
      <alignment horizontal="center" vertical="center"/>
    </xf>
    <xf numFmtId="1" fontId="0" fillId="0" borderId="80" xfId="0" applyNumberFormat="1" applyBorder="1" applyAlignment="1">
      <alignment horizontal="center" vertical="center"/>
    </xf>
    <xf numFmtId="49" fontId="0" fillId="0" borderId="99" xfId="0" applyNumberFormat="1" applyFont="1" applyFill="1" applyBorder="1" applyAlignment="1">
      <alignment horizontal="center"/>
    </xf>
    <xf numFmtId="0" fontId="0" fillId="0" borderId="100" xfId="49" applyFill="1" applyBorder="1" applyAlignment="1">
      <alignment horizontal="center" vertical="center"/>
      <protection/>
    </xf>
    <xf numFmtId="2" fontId="11" fillId="0" borderId="101" xfId="0" applyNumberFormat="1" applyFont="1" applyBorder="1" applyAlignment="1">
      <alignment horizontal="center" vertical="center"/>
    </xf>
    <xf numFmtId="0" fontId="1" fillId="0" borderId="0" xfId="54" applyFont="1" applyAlignment="1">
      <alignment horizontal="left"/>
      <protection/>
    </xf>
    <xf numFmtId="0" fontId="46" fillId="0" borderId="0" xfId="48" applyFont="1" applyAlignment="1">
      <alignment horizontal="right"/>
      <protection/>
    </xf>
    <xf numFmtId="0" fontId="5" fillId="0" borderId="0" xfId="54" applyFont="1" applyFill="1" applyAlignment="1">
      <alignment horizontal="left"/>
      <protection/>
    </xf>
    <xf numFmtId="0" fontId="0" fillId="0" borderId="57" xfId="0" applyFont="1" applyBorder="1" applyAlignment="1">
      <alignment horizontal="center"/>
    </xf>
    <xf numFmtId="0" fontId="1" fillId="0" borderId="57" xfId="55" applyFont="1" applyFill="1" applyBorder="1" applyAlignment="1" applyProtection="1">
      <alignment horizontal="left"/>
      <protection locked="0"/>
    </xf>
    <xf numFmtId="49" fontId="0" fillId="0" borderId="28" xfId="0" applyNumberFormat="1" applyFont="1" applyFill="1" applyBorder="1" applyAlignment="1">
      <alignment horizontal="center"/>
    </xf>
    <xf numFmtId="0" fontId="42" fillId="0" borderId="57" xfId="55" applyFont="1" applyFill="1" applyBorder="1" applyAlignment="1" applyProtection="1">
      <alignment horizontal="center"/>
      <protection locked="0"/>
    </xf>
    <xf numFmtId="0" fontId="42" fillId="0" borderId="27" xfId="55" applyFont="1" applyFill="1" applyBorder="1" applyAlignment="1" applyProtection="1">
      <alignment horizontal="center"/>
      <protection locked="0"/>
    </xf>
    <xf numFmtId="0" fontId="0" fillId="0" borderId="40" xfId="55" applyFont="1" applyFill="1" applyBorder="1" applyAlignment="1" applyProtection="1">
      <alignment horizontal="center"/>
      <protection locked="0"/>
    </xf>
    <xf numFmtId="0" fontId="0" fillId="0" borderId="57" xfId="0" applyFont="1" applyFill="1" applyBorder="1" applyAlignment="1">
      <alignment horizontal="center"/>
    </xf>
    <xf numFmtId="0" fontId="42" fillId="0" borderId="57" xfId="55" applyFont="1" applyFill="1" applyBorder="1" applyAlignment="1" applyProtection="1">
      <alignment horizontal="left"/>
      <protection locked="0"/>
    </xf>
    <xf numFmtId="0" fontId="0" fillId="0" borderId="40" xfId="55" applyFont="1" applyFill="1" applyBorder="1" applyAlignment="1" applyProtection="1">
      <alignment horizontal="left"/>
      <protection locked="0"/>
    </xf>
    <xf numFmtId="0" fontId="1" fillId="0" borderId="87" xfId="55" applyFont="1" applyFill="1" applyBorder="1" applyAlignment="1" applyProtection="1">
      <alignment horizontal="left"/>
      <protection locked="0"/>
    </xf>
    <xf numFmtId="0" fontId="1" fillId="0" borderId="102" xfId="55" applyFont="1" applyFill="1" applyBorder="1" applyAlignment="1" applyProtection="1">
      <alignment horizontal="left"/>
      <protection locked="0"/>
    </xf>
    <xf numFmtId="49" fontId="0" fillId="0" borderId="22" xfId="0" applyNumberFormat="1" applyFill="1" applyBorder="1" applyAlignment="1">
      <alignment horizontal="center" vertical="center"/>
    </xf>
    <xf numFmtId="2" fontId="0" fillId="0" borderId="93" xfId="0" applyNumberFormat="1" applyBorder="1" applyAlignment="1">
      <alignment horizontal="center" vertical="center"/>
    </xf>
    <xf numFmtId="0" fontId="1" fillId="0" borderId="87" xfId="55" applyFont="1" applyFill="1" applyBorder="1" applyAlignment="1" applyProtection="1">
      <alignment horizontal="left"/>
      <protection locked="0"/>
    </xf>
    <xf numFmtId="0" fontId="0" fillId="0" borderId="40" xfId="55" applyFont="1" applyFill="1" applyBorder="1" applyAlignment="1" applyProtection="1">
      <alignment horizontal="left"/>
      <protection locked="0"/>
    </xf>
    <xf numFmtId="0" fontId="16" fillId="0" borderId="76" xfId="55" applyFont="1" applyFill="1" applyBorder="1" applyAlignment="1" applyProtection="1">
      <alignment horizontal="center"/>
      <protection locked="0"/>
    </xf>
    <xf numFmtId="0" fontId="11" fillId="0" borderId="103" xfId="0" applyFont="1" applyBorder="1" applyAlignment="1">
      <alignment horizontal="center"/>
    </xf>
    <xf numFmtId="0" fontId="16" fillId="0" borderId="77" xfId="55" applyFont="1" applyFill="1" applyBorder="1" applyAlignment="1" applyProtection="1">
      <alignment horizontal="left"/>
      <protection locked="0"/>
    </xf>
    <xf numFmtId="1" fontId="43" fillId="0" borderId="7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27" xfId="47" applyFont="1" applyFill="1" applyBorder="1" applyAlignment="1">
      <alignment horizontal="left"/>
      <protection/>
    </xf>
    <xf numFmtId="0" fontId="12" fillId="0" borderId="14" xfId="0" applyFont="1" applyBorder="1" applyAlignment="1">
      <alignment horizontal="left" vertical="center"/>
    </xf>
    <xf numFmtId="0" fontId="16" fillId="0" borderId="104" xfId="55" applyFont="1" applyFill="1" applyBorder="1" applyAlignment="1" applyProtection="1">
      <alignment horizontal="left"/>
      <protection locked="0"/>
    </xf>
    <xf numFmtId="0" fontId="1" fillId="0" borderId="45" xfId="55" applyFont="1" applyFill="1" applyBorder="1" applyAlignment="1" applyProtection="1">
      <alignment horizontal="center"/>
      <protection locked="0"/>
    </xf>
    <xf numFmtId="49" fontId="0" fillId="0" borderId="45" xfId="0" applyNumberFormat="1" applyFont="1" applyBorder="1" applyAlignment="1">
      <alignment horizontal="center"/>
    </xf>
    <xf numFmtId="0" fontId="42" fillId="0" borderId="105" xfId="55" applyFont="1" applyFill="1" applyBorder="1" applyAlignment="1" applyProtection="1">
      <alignment horizontal="left"/>
      <protection locked="0"/>
    </xf>
    <xf numFmtId="49" fontId="0" fillId="0" borderId="106" xfId="0" applyNumberFormat="1" applyFont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9" fontId="0" fillId="0" borderId="107" xfId="0" applyNumberFormat="1" applyFont="1" applyBorder="1" applyAlignment="1">
      <alignment horizontal="center"/>
    </xf>
    <xf numFmtId="1" fontId="0" fillId="0" borderId="78" xfId="0" applyNumberFormat="1" applyFill="1" applyBorder="1" applyAlignment="1">
      <alignment horizontal="center" vertical="center"/>
    </xf>
    <xf numFmtId="2" fontId="11" fillId="0" borderId="54" xfId="0" applyNumberFormat="1" applyFont="1" applyBorder="1" applyAlignment="1">
      <alignment horizontal="center" vertical="center"/>
    </xf>
    <xf numFmtId="1" fontId="0" fillId="0" borderId="79" xfId="0" applyNumberFormat="1" applyFill="1" applyBorder="1" applyAlignment="1">
      <alignment horizontal="center" vertical="center"/>
    </xf>
    <xf numFmtId="1" fontId="0" fillId="0" borderId="80" xfId="0" applyNumberFormat="1" applyFill="1" applyBorder="1" applyAlignment="1">
      <alignment horizontal="center" vertical="center"/>
    </xf>
    <xf numFmtId="0" fontId="1" fillId="0" borderId="108" xfId="55" applyFont="1" applyFill="1" applyBorder="1" applyAlignment="1" applyProtection="1">
      <alignment horizontal="center"/>
      <protection locked="0"/>
    </xf>
    <xf numFmtId="49" fontId="0" fillId="0" borderId="109" xfId="0" applyNumberFormat="1" applyFont="1" applyBorder="1" applyAlignment="1">
      <alignment horizontal="center"/>
    </xf>
    <xf numFmtId="2" fontId="11" fillId="0" borderId="86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84" xfId="0" applyNumberFormat="1" applyBorder="1" applyAlignment="1">
      <alignment horizontal="center"/>
    </xf>
    <xf numFmtId="1" fontId="0" fillId="0" borderId="85" xfId="0" applyNumberFormat="1" applyBorder="1" applyAlignment="1">
      <alignment horizontal="center"/>
    </xf>
    <xf numFmtId="49" fontId="11" fillId="0" borderId="76" xfId="0" applyNumberFormat="1" applyFont="1" applyBorder="1" applyAlignment="1">
      <alignment horizontal="left"/>
    </xf>
    <xf numFmtId="0" fontId="42" fillId="0" borderId="110" xfId="55" applyFont="1" applyFill="1" applyBorder="1" applyAlignment="1" applyProtection="1">
      <alignment horizontal="left"/>
      <protection locked="0"/>
    </xf>
    <xf numFmtId="0" fontId="1" fillId="0" borderId="105" xfId="55" applyFont="1" applyFill="1" applyBorder="1" applyAlignment="1" applyProtection="1">
      <alignment horizontal="left"/>
      <protection locked="0"/>
    </xf>
    <xf numFmtId="2" fontId="11" fillId="0" borderId="54" xfId="0" applyNumberFormat="1" applyFont="1" applyFill="1" applyBorder="1" applyAlignment="1">
      <alignment horizontal="center" vertical="center"/>
    </xf>
    <xf numFmtId="2" fontId="11" fillId="0" borderId="53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1" fillId="0" borderId="108" xfId="55" applyFont="1" applyFill="1" applyBorder="1" applyAlignment="1" applyProtection="1">
      <alignment horizontal="left"/>
      <protection locked="0"/>
    </xf>
    <xf numFmtId="49" fontId="11" fillId="0" borderId="76" xfId="0" applyNumberFormat="1" applyFont="1" applyBorder="1" applyAlignment="1">
      <alignment horizontal="center"/>
    </xf>
    <xf numFmtId="49" fontId="11" fillId="0" borderId="111" xfId="0" applyNumberFormat="1" applyFont="1" applyBorder="1" applyAlignment="1">
      <alignment horizontal="left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105" xfId="0" applyNumberFormat="1" applyFont="1" applyFill="1" applyBorder="1" applyAlignment="1" applyProtection="1">
      <alignment horizontal="center"/>
      <protection locked="0"/>
    </xf>
    <xf numFmtId="49" fontId="0" fillId="0" borderId="46" xfId="0" applyNumberFormat="1" applyFont="1" applyBorder="1" applyAlignment="1">
      <alignment horizontal="center"/>
    </xf>
    <xf numFmtId="1" fontId="0" fillId="0" borderId="75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1" fontId="0" fillId="0" borderId="112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1" fillId="0" borderId="27" xfId="55" applyFont="1" applyFill="1" applyBorder="1" applyAlignment="1" applyProtection="1">
      <alignment horizontal="left"/>
      <protection locked="0"/>
    </xf>
    <xf numFmtId="0" fontId="0" fillId="0" borderId="63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6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" fontId="0" fillId="0" borderId="79" xfId="0" applyNumberFormat="1" applyBorder="1" applyAlignment="1">
      <alignment horizontal="center"/>
    </xf>
    <xf numFmtId="2" fontId="16" fillId="0" borderId="16" xfId="53" applyNumberFormat="1" applyFont="1" applyBorder="1" applyAlignment="1">
      <alignment horizontal="center" vertical="center"/>
      <protection/>
    </xf>
    <xf numFmtId="1" fontId="0" fillId="0" borderId="114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115" xfId="55" applyFont="1" applyFill="1" applyBorder="1" applyAlignment="1" applyProtection="1">
      <alignment horizontal="left"/>
      <protection locked="0"/>
    </xf>
    <xf numFmtId="0" fontId="1" fillId="0" borderId="85" xfId="55" applyFont="1" applyFill="1" applyBorder="1" applyAlignment="1" applyProtection="1">
      <alignment horizontal="center"/>
      <protection locked="0"/>
    </xf>
    <xf numFmtId="0" fontId="0" fillId="0" borderId="85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49" fontId="0" fillId="0" borderId="116" xfId="0" applyNumberFormat="1" applyFont="1" applyBorder="1" applyAlignment="1">
      <alignment horizontal="center"/>
    </xf>
    <xf numFmtId="1" fontId="0" fillId="0" borderId="117" xfId="0" applyNumberFormat="1" applyBorder="1" applyAlignment="1">
      <alignment horizontal="center"/>
    </xf>
    <xf numFmtId="2" fontId="16" fillId="0" borderId="85" xfId="53" applyNumberFormat="1" applyFont="1" applyBorder="1" applyAlignment="1">
      <alignment horizontal="center" vertical="center"/>
      <protection/>
    </xf>
    <xf numFmtId="1" fontId="0" fillId="0" borderId="118" xfId="0" applyNumberFormat="1" applyBorder="1" applyAlignment="1">
      <alignment horizontal="center"/>
    </xf>
    <xf numFmtId="1" fontId="0" fillId="0" borderId="119" xfId="0" applyNumberForma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6" fillId="0" borderId="45" xfId="55" applyFont="1" applyFill="1" applyBorder="1" applyAlignment="1" applyProtection="1">
      <alignment horizontal="left"/>
      <protection locked="0"/>
    </xf>
    <xf numFmtId="1" fontId="0" fillId="0" borderId="120" xfId="0" applyNumberFormat="1" applyBorder="1" applyAlignment="1">
      <alignment horizontal="center"/>
    </xf>
    <xf numFmtId="1" fontId="0" fillId="0" borderId="121" xfId="0" applyNumberFormat="1" applyBorder="1" applyAlignment="1">
      <alignment horizontal="center"/>
    </xf>
    <xf numFmtId="2" fontId="16" fillId="0" borderId="53" xfId="53" applyNumberFormat="1" applyFont="1" applyBorder="1" applyAlignment="1">
      <alignment horizontal="center" vertical="center"/>
      <protection/>
    </xf>
    <xf numFmtId="2" fontId="16" fillId="0" borderId="54" xfId="53" applyNumberFormat="1" applyFont="1" applyBorder="1" applyAlignment="1">
      <alignment horizontal="center" vertical="center"/>
      <protection/>
    </xf>
    <xf numFmtId="2" fontId="16" fillId="0" borderId="86" xfId="53" applyNumberFormat="1" applyFont="1" applyBorder="1" applyAlignment="1">
      <alignment horizontal="center" vertical="center"/>
      <protection/>
    </xf>
    <xf numFmtId="0" fontId="0" fillId="0" borderId="52" xfId="0" applyBorder="1" applyAlignment="1">
      <alignment horizontal="center"/>
    </xf>
    <xf numFmtId="0" fontId="11" fillId="0" borderId="53" xfId="0" applyFont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49" fontId="0" fillId="0" borderId="80" xfId="0" applyNumberFormat="1" applyFill="1" applyBorder="1" applyAlignment="1">
      <alignment horizontal="center" vertical="center"/>
    </xf>
    <xf numFmtId="49" fontId="0" fillId="0" borderId="57" xfId="0" applyNumberFormat="1" applyFill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2" fontId="11" fillId="0" borderId="122" xfId="0" applyNumberFormat="1" applyFont="1" applyBorder="1" applyAlignment="1">
      <alignment horizontal="center" vertical="center"/>
    </xf>
    <xf numFmtId="2" fontId="11" fillId="0" borderId="123" xfId="0" applyNumberFormat="1" applyFont="1" applyBorder="1" applyAlignment="1">
      <alignment horizontal="center" vertical="center"/>
    </xf>
    <xf numFmtId="2" fontId="11" fillId="0" borderId="124" xfId="0" applyNumberFormat="1" applyFont="1" applyBorder="1" applyAlignment="1">
      <alignment horizontal="center" vertical="center"/>
    </xf>
    <xf numFmtId="1" fontId="11" fillId="0" borderId="125" xfId="0" applyNumberFormat="1" applyFont="1" applyBorder="1" applyAlignment="1">
      <alignment horizontal="center" vertical="center"/>
    </xf>
    <xf numFmtId="1" fontId="11" fillId="0" borderId="126" xfId="0" applyNumberFormat="1" applyFont="1" applyBorder="1" applyAlignment="1">
      <alignment horizontal="center" vertical="center"/>
    </xf>
    <xf numFmtId="1" fontId="11" fillId="0" borderId="127" xfId="0" applyNumberFormat="1" applyFont="1" applyBorder="1" applyAlignment="1">
      <alignment horizontal="center" vertical="center"/>
    </xf>
    <xf numFmtId="2" fontId="11" fillId="0" borderId="128" xfId="0" applyNumberFormat="1" applyFont="1" applyBorder="1" applyAlignment="1">
      <alignment horizontal="center" vertical="center"/>
    </xf>
    <xf numFmtId="2" fontId="11" fillId="0" borderId="129" xfId="0" applyNumberFormat="1" applyFont="1" applyBorder="1" applyAlignment="1">
      <alignment horizontal="center" vertical="center"/>
    </xf>
    <xf numFmtId="2" fontId="11" fillId="0" borderId="13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2" fillId="0" borderId="0" xfId="54" applyFont="1" applyFill="1" applyBorder="1">
      <alignment/>
      <protection/>
    </xf>
    <xf numFmtId="0" fontId="12" fillId="0" borderId="0" xfId="0" applyFont="1" applyBorder="1" applyAlignment="1">
      <alignment horizontal="left" vertical="center"/>
    </xf>
    <xf numFmtId="0" fontId="0" fillId="0" borderId="85" xfId="0" applyFont="1" applyBorder="1" applyAlignment="1">
      <alignment horizontal="left"/>
    </xf>
    <xf numFmtId="0" fontId="0" fillId="0" borderId="85" xfId="0" applyFont="1" applyBorder="1" applyAlignment="1">
      <alignment horizontal="center"/>
    </xf>
    <xf numFmtId="0" fontId="16" fillId="0" borderId="45" xfId="55" applyFont="1" applyFill="1" applyBorder="1" applyAlignment="1" applyProtection="1">
      <alignment horizontal="center"/>
      <protection locked="0"/>
    </xf>
    <xf numFmtId="0" fontId="45" fillId="0" borderId="87" xfId="0" applyFont="1" applyBorder="1" applyAlignment="1">
      <alignment horizontal="center"/>
    </xf>
    <xf numFmtId="0" fontId="0" fillId="0" borderId="45" xfId="49" applyFill="1" applyBorder="1" applyAlignment="1">
      <alignment horizontal="center" vertical="center"/>
      <protection/>
    </xf>
    <xf numFmtId="49" fontId="11" fillId="24" borderId="57" xfId="0" applyNumberFormat="1" applyFont="1" applyFill="1" applyBorder="1" applyAlignment="1">
      <alignment horizontal="center"/>
    </xf>
    <xf numFmtId="2" fontId="11" fillId="0" borderId="46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2" fontId="0" fillId="0" borderId="86" xfId="0" applyNumberForma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/>
    </xf>
    <xf numFmtId="49" fontId="0" fillId="0" borderId="85" xfId="0" applyNumberFormat="1" applyFont="1" applyBorder="1" applyAlignment="1">
      <alignment horizontal="center"/>
    </xf>
    <xf numFmtId="0" fontId="16" fillId="0" borderId="105" xfId="55" applyFont="1" applyFill="1" applyBorder="1" applyAlignment="1" applyProtection="1">
      <alignment horizontal="left"/>
      <protection locked="0"/>
    </xf>
    <xf numFmtId="0" fontId="1" fillId="0" borderId="105" xfId="55" applyFont="1" applyFill="1" applyBorder="1" applyAlignment="1" applyProtection="1">
      <alignment horizontal="left"/>
      <protection locked="0"/>
    </xf>
    <xf numFmtId="0" fontId="1" fillId="0" borderId="131" xfId="55" applyFont="1" applyFill="1" applyBorder="1" applyAlignment="1" applyProtection="1">
      <alignment horizontal="left"/>
      <protection locked="0"/>
    </xf>
    <xf numFmtId="0" fontId="1" fillId="0" borderId="131" xfId="55" applyFont="1" applyFill="1" applyBorder="1" applyAlignment="1" applyProtection="1">
      <alignment horizontal="left"/>
      <protection locked="0"/>
    </xf>
    <xf numFmtId="0" fontId="1" fillId="0" borderId="29" xfId="55" applyFont="1" applyFill="1" applyBorder="1" applyAlignment="1" applyProtection="1">
      <alignment horizontal="left"/>
      <protection locked="0"/>
    </xf>
    <xf numFmtId="0" fontId="1" fillId="0" borderId="29" xfId="55" applyFont="1" applyFill="1" applyBorder="1" applyAlignment="1" applyProtection="1">
      <alignment horizontal="left"/>
      <protection locked="0"/>
    </xf>
    <xf numFmtId="1" fontId="43" fillId="0" borderId="128" xfId="0" applyNumberFormat="1" applyFont="1" applyBorder="1" applyAlignment="1">
      <alignment horizontal="center" vertical="center"/>
    </xf>
    <xf numFmtId="1" fontId="0" fillId="0" borderId="129" xfId="0" applyNumberFormat="1" applyBorder="1" applyAlignment="1">
      <alignment horizontal="center" vertical="center"/>
    </xf>
    <xf numFmtId="1" fontId="0" fillId="0" borderId="132" xfId="0" applyNumberFormat="1" applyBorder="1" applyAlignment="1">
      <alignment horizontal="center" vertical="center"/>
    </xf>
    <xf numFmtId="1" fontId="0" fillId="0" borderId="130" xfId="0" applyNumberFormat="1" applyBorder="1" applyAlignment="1">
      <alignment horizontal="center" vertical="center"/>
    </xf>
    <xf numFmtId="0" fontId="16" fillId="0" borderId="20" xfId="52" applyFont="1" applyFill="1" applyBorder="1" applyAlignment="1">
      <alignment vertical="center"/>
      <protection/>
    </xf>
    <xf numFmtId="49" fontId="16" fillId="0" borderId="20" xfId="52" applyNumberFormat="1" applyFont="1" applyBorder="1" applyAlignment="1">
      <alignment horizontal="center" vertical="center"/>
      <protection/>
    </xf>
    <xf numFmtId="49" fontId="16" fillId="0" borderId="20" xfId="52" applyNumberFormat="1" applyFont="1" applyBorder="1" applyAlignment="1">
      <alignment vertical="center"/>
      <protection/>
    </xf>
    <xf numFmtId="49" fontId="16" fillId="0" borderId="20" xfId="50" applyNumberFormat="1" applyFont="1" applyBorder="1" applyAlignment="1">
      <alignment vertical="center"/>
      <protection/>
    </xf>
    <xf numFmtId="49" fontId="1" fillId="0" borderId="20" xfId="50" applyNumberFormat="1" applyFont="1" applyBorder="1" applyAlignment="1">
      <alignment horizontal="center" vertical="center"/>
      <protection/>
    </xf>
    <xf numFmtId="0" fontId="0" fillId="0" borderId="116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49" fontId="1" fillId="25" borderId="85" xfId="55" applyNumberFormat="1" applyFont="1" applyFill="1" applyBorder="1" applyAlignment="1" applyProtection="1">
      <alignment horizontal="center"/>
      <protection locked="0"/>
    </xf>
    <xf numFmtId="0" fontId="0" fillId="0" borderId="133" xfId="0" applyFont="1" applyBorder="1" applyAlignment="1">
      <alignment horizontal="center"/>
    </xf>
    <xf numFmtId="0" fontId="0" fillId="0" borderId="134" xfId="0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49" fontId="0" fillId="0" borderId="138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16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2" fontId="11" fillId="0" borderId="50" xfId="0" applyNumberFormat="1" applyFont="1" applyBorder="1" applyAlignment="1">
      <alignment horizontal="center" vertical="center"/>
    </xf>
    <xf numFmtId="2" fontId="11" fillId="0" borderId="49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1" fontId="11" fillId="0" borderId="139" xfId="0" applyNumberFormat="1" applyFont="1" applyBorder="1" applyAlignment="1">
      <alignment horizontal="center" vertical="center"/>
    </xf>
    <xf numFmtId="2" fontId="11" fillId="0" borderId="117" xfId="0" applyNumberFormat="1" applyFont="1" applyBorder="1" applyAlignment="1">
      <alignment horizontal="center" vertical="center"/>
    </xf>
    <xf numFmtId="1" fontId="11" fillId="0" borderId="14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1" fillId="0" borderId="85" xfId="55" applyFont="1" applyFill="1" applyBorder="1" applyAlignment="1" applyProtection="1">
      <alignment horizontal="left"/>
      <protection locked="0"/>
    </xf>
    <xf numFmtId="0" fontId="0" fillId="0" borderId="141" xfId="0" applyFont="1" applyBorder="1" applyAlignment="1">
      <alignment horizontal="left"/>
    </xf>
    <xf numFmtId="1" fontId="0" fillId="0" borderId="142" xfId="0" applyNumberFormat="1" applyBorder="1" applyAlignment="1">
      <alignment horizontal="center" vertical="center"/>
    </xf>
    <xf numFmtId="1" fontId="0" fillId="0" borderId="95" xfId="0" applyNumberFormat="1" applyBorder="1" applyAlignment="1">
      <alignment horizontal="center"/>
    </xf>
    <xf numFmtId="2" fontId="11" fillId="0" borderId="86" xfId="0" applyNumberFormat="1" applyFon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11" fillId="0" borderId="75" xfId="0" applyNumberFormat="1" applyFont="1" applyBorder="1" applyAlignment="1">
      <alignment horizontal="center" vertical="center"/>
    </xf>
    <xf numFmtId="2" fontId="11" fillId="0" borderId="52" xfId="0" applyNumberFormat="1" applyFont="1" applyBorder="1" applyAlignment="1">
      <alignment horizontal="center" vertical="center"/>
    </xf>
    <xf numFmtId="1" fontId="11" fillId="0" borderId="53" xfId="0" applyNumberFormat="1" applyFont="1" applyBorder="1" applyAlignment="1">
      <alignment horizontal="center" vertical="center"/>
    </xf>
    <xf numFmtId="2" fontId="11" fillId="0" borderId="80" xfId="0" applyNumberFormat="1" applyFont="1" applyBorder="1" applyAlignment="1">
      <alignment horizontal="center" vertical="center"/>
    </xf>
    <xf numFmtId="2" fontId="11" fillId="0" borderId="57" xfId="0" applyNumberFormat="1" applyFont="1" applyBorder="1" applyAlignment="1">
      <alignment horizontal="center" vertical="center"/>
    </xf>
    <xf numFmtId="1" fontId="11" fillId="0" borderId="86" xfId="0" applyNumberFormat="1" applyFont="1" applyBorder="1" applyAlignment="1">
      <alignment horizontal="center" vertical="center"/>
    </xf>
    <xf numFmtId="0" fontId="1" fillId="0" borderId="81" xfId="55" applyFont="1" applyFill="1" applyBorder="1" applyAlignment="1" applyProtection="1">
      <alignment horizontal="center" vertical="center"/>
      <protection locked="0"/>
    </xf>
    <xf numFmtId="0" fontId="1" fillId="0" borderId="84" xfId="55" applyFont="1" applyFill="1" applyBorder="1" applyAlignment="1" applyProtection="1">
      <alignment horizontal="center" vertical="center"/>
      <protection locked="0"/>
    </xf>
    <xf numFmtId="49" fontId="1" fillId="0" borderId="57" xfId="52" applyNumberFormat="1" applyFont="1" applyBorder="1" applyAlignment="1">
      <alignment horizontal="center" vertical="center"/>
      <protection/>
    </xf>
    <xf numFmtId="49" fontId="1" fillId="0" borderId="52" xfId="52" applyNumberFormat="1" applyFont="1" applyBorder="1" applyAlignment="1">
      <alignment horizontal="center" vertical="center"/>
      <protection/>
    </xf>
    <xf numFmtId="0" fontId="1" fillId="0" borderId="118" xfId="55" applyFont="1" applyFill="1" applyBorder="1" applyAlignment="1" applyProtection="1">
      <alignment horizontal="left" vertical="center"/>
      <protection locked="0"/>
    </xf>
    <xf numFmtId="1" fontId="43" fillId="0" borderId="37" xfId="0" applyNumberFormat="1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1" fontId="0" fillId="0" borderId="143" xfId="0" applyNumberFormat="1" applyBorder="1" applyAlignment="1">
      <alignment horizontal="center" vertical="center"/>
    </xf>
    <xf numFmtId="1" fontId="0" fillId="0" borderId="144" xfId="0" applyNumberFormat="1" applyBorder="1" applyAlignment="1">
      <alignment horizontal="center" vertical="center"/>
    </xf>
    <xf numFmtId="0" fontId="11" fillId="0" borderId="75" xfId="0" applyFont="1" applyBorder="1" applyAlignment="1">
      <alignment horizontal="left"/>
    </xf>
    <xf numFmtId="49" fontId="0" fillId="0" borderId="52" xfId="0" applyNumberFormat="1" applyFont="1" applyBorder="1" applyAlignment="1">
      <alignment horizontal="center"/>
    </xf>
    <xf numFmtId="0" fontId="0" fillId="0" borderId="57" xfId="0" applyFont="1" applyBorder="1" applyAlignment="1">
      <alignment horizontal="left"/>
    </xf>
    <xf numFmtId="49" fontId="0" fillId="0" borderId="57" xfId="0" applyNumberFormat="1" applyFon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2" fontId="0" fillId="0" borderId="41" xfId="0" applyNumberFormat="1" applyBorder="1" applyAlignment="1">
      <alignment horizontal="center" vertical="center"/>
    </xf>
    <xf numFmtId="2" fontId="11" fillId="0" borderId="78" xfId="0" applyNumberFormat="1" applyFont="1" applyBorder="1" applyAlignment="1">
      <alignment horizontal="center" vertical="center"/>
    </xf>
    <xf numFmtId="1" fontId="11" fillId="0" borderId="54" xfId="0" applyNumberFormat="1" applyFon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145" xfId="0" applyNumberFormat="1" applyBorder="1" applyAlignment="1">
      <alignment horizontal="center" vertical="center"/>
    </xf>
    <xf numFmtId="2" fontId="11" fillId="0" borderId="146" xfId="0" applyNumberFormat="1" applyFont="1" applyBorder="1" applyAlignment="1">
      <alignment horizontal="center" vertical="center"/>
    </xf>
    <xf numFmtId="2" fontId="11" fillId="0" borderId="147" xfId="0" applyNumberFormat="1" applyFont="1" applyBorder="1" applyAlignment="1">
      <alignment horizontal="center" vertical="center"/>
    </xf>
    <xf numFmtId="1" fontId="11" fillId="0" borderId="148" xfId="0" applyNumberFormat="1" applyFont="1" applyBorder="1" applyAlignment="1">
      <alignment horizontal="center" vertical="center"/>
    </xf>
    <xf numFmtId="1" fontId="11" fillId="0" borderId="149" xfId="0" applyNumberFormat="1" applyFont="1" applyBorder="1" applyAlignment="1">
      <alignment horizontal="center" vertical="center"/>
    </xf>
    <xf numFmtId="2" fontId="11" fillId="0" borderId="148" xfId="0" applyNumberFormat="1" applyFont="1" applyBorder="1" applyAlignment="1">
      <alignment horizontal="center" vertical="center"/>
    </xf>
    <xf numFmtId="2" fontId="11" fillId="0" borderId="149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0" fillId="0" borderId="150" xfId="0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141" xfId="47" applyFont="1" applyFill="1" applyBorder="1" applyAlignment="1">
      <alignment horizontal="left"/>
      <protection/>
    </xf>
    <xf numFmtId="0" fontId="0" fillId="0" borderId="151" xfId="0" applyBorder="1" applyAlignment="1">
      <alignment/>
    </xf>
    <xf numFmtId="0" fontId="0" fillId="0" borderId="152" xfId="0" applyBorder="1" applyAlignment="1">
      <alignment/>
    </xf>
    <xf numFmtId="49" fontId="0" fillId="0" borderId="39" xfId="0" applyNumberFormat="1" applyFont="1" applyBorder="1" applyAlignment="1">
      <alignment horizontal="left"/>
    </xf>
    <xf numFmtId="49" fontId="0" fillId="0" borderId="153" xfId="0" applyNumberFormat="1" applyFont="1" applyBorder="1" applyAlignment="1">
      <alignment horizontal="center"/>
    </xf>
    <xf numFmtId="49" fontId="0" fillId="0" borderId="85" xfId="0" applyNumberFormat="1" applyFont="1" applyBorder="1" applyAlignment="1">
      <alignment horizontal="left"/>
    </xf>
    <xf numFmtId="49" fontId="0" fillId="0" borderId="81" xfId="0" applyNumberFormat="1" applyFont="1" applyBorder="1" applyAlignment="1">
      <alignment horizontal="center"/>
    </xf>
    <xf numFmtId="49" fontId="11" fillId="0" borderId="75" xfId="0" applyNumberFormat="1" applyFont="1" applyBorder="1" applyAlignment="1">
      <alignment horizontal="left"/>
    </xf>
    <xf numFmtId="49" fontId="44" fillId="0" borderId="52" xfId="0" applyNumberFormat="1" applyFont="1" applyFill="1" applyBorder="1" applyAlignment="1">
      <alignment horizontal="center"/>
    </xf>
    <xf numFmtId="0" fontId="1" fillId="0" borderId="85" xfId="55" applyFont="1" applyFill="1" applyBorder="1" applyAlignment="1" applyProtection="1">
      <alignment horizontal="center"/>
      <protection locked="0"/>
    </xf>
    <xf numFmtId="0" fontId="1" fillId="0" borderId="69" xfId="0" applyFont="1" applyBorder="1" applyAlignment="1">
      <alignment horizontal="center"/>
    </xf>
    <xf numFmtId="0" fontId="44" fillId="0" borderId="85" xfId="0" applyFont="1" applyBorder="1" applyAlignment="1">
      <alignment horizontal="center"/>
    </xf>
    <xf numFmtId="0" fontId="0" fillId="0" borderId="154" xfId="0" applyFont="1" applyBorder="1" applyAlignment="1">
      <alignment horizontal="left"/>
    </xf>
    <xf numFmtId="0" fontId="1" fillId="0" borderId="117" xfId="55" applyFont="1" applyFill="1" applyBorder="1" applyAlignment="1" applyProtection="1">
      <alignment horizontal="left"/>
      <protection locked="0"/>
    </xf>
    <xf numFmtId="49" fontId="11" fillId="0" borderId="52" xfId="0" applyNumberFormat="1" applyFont="1" applyBorder="1" applyAlignment="1">
      <alignment horizontal="center"/>
    </xf>
    <xf numFmtId="49" fontId="11" fillId="0" borderId="52" xfId="0" applyNumberFormat="1" applyFont="1" applyBorder="1" applyAlignment="1">
      <alignment horizontal="left"/>
    </xf>
    <xf numFmtId="0" fontId="1" fillId="0" borderId="69" xfId="55" applyFont="1" applyFill="1" applyBorder="1" applyAlignment="1" applyProtection="1">
      <alignment horizontal="left"/>
      <protection locked="0"/>
    </xf>
    <xf numFmtId="0" fontId="1" fillId="0" borderId="155" xfId="0" applyFont="1" applyFill="1" applyBorder="1" applyAlignment="1" applyProtection="1">
      <alignment horizontal="left"/>
      <protection locked="0"/>
    </xf>
    <xf numFmtId="49" fontId="1" fillId="0" borderId="156" xfId="0" applyNumberFormat="1" applyFont="1" applyFill="1" applyBorder="1" applyAlignment="1" applyProtection="1">
      <alignment horizontal="center"/>
      <protection locked="0"/>
    </xf>
    <xf numFmtId="3" fontId="1" fillId="0" borderId="155" xfId="55" applyNumberFormat="1" applyFont="1" applyFill="1" applyBorder="1" applyAlignment="1" applyProtection="1">
      <alignment horizontal="center"/>
      <protection locked="0"/>
    </xf>
    <xf numFmtId="0" fontId="1" fillId="0" borderId="81" xfId="55" applyFont="1" applyFill="1" applyBorder="1" applyAlignment="1" applyProtection="1">
      <alignment horizontal="center"/>
      <protection locked="0"/>
    </xf>
    <xf numFmtId="0" fontId="42" fillId="0" borderId="85" xfId="0" applyFont="1" applyFill="1" applyBorder="1" applyAlignment="1" applyProtection="1">
      <alignment horizontal="left"/>
      <protection locked="0"/>
    </xf>
    <xf numFmtId="3" fontId="1" fillId="0" borderId="81" xfId="55" applyNumberFormat="1" applyFont="1" applyFill="1" applyBorder="1" applyAlignment="1" applyProtection="1">
      <alignment horizontal="center"/>
      <protection locked="0"/>
    </xf>
    <xf numFmtId="49" fontId="1" fillId="0" borderId="81" xfId="55" applyNumberFormat="1" applyFont="1" applyFill="1" applyBorder="1" applyAlignment="1" applyProtection="1">
      <alignment horizontal="center"/>
      <protection locked="0"/>
    </xf>
    <xf numFmtId="49" fontId="1" fillId="0" borderId="84" xfId="55" applyNumberFormat="1" applyFont="1" applyFill="1" applyBorder="1" applyAlignment="1" applyProtection="1">
      <alignment horizontal="center"/>
      <protection locked="0"/>
    </xf>
    <xf numFmtId="0" fontId="0" fillId="0" borderId="27" xfId="58" applyFont="1" applyFill="1" applyBorder="1" applyAlignment="1">
      <alignment vertical="center"/>
      <protection/>
    </xf>
    <xf numFmtId="0" fontId="0" fillId="0" borderId="61" xfId="58" applyFont="1" applyFill="1" applyBorder="1" applyAlignment="1">
      <alignment vertical="center"/>
      <protection/>
    </xf>
    <xf numFmtId="0" fontId="0" fillId="0" borderId="87" xfId="58" applyFont="1" applyFill="1" applyBorder="1" applyAlignment="1">
      <alignment vertical="center"/>
      <protection/>
    </xf>
    <xf numFmtId="0" fontId="0" fillId="0" borderId="157" xfId="58" applyFont="1" applyFill="1" applyBorder="1" applyAlignment="1">
      <alignment vertical="center"/>
      <protection/>
    </xf>
    <xf numFmtId="0" fontId="1" fillId="0" borderId="68" xfId="55" applyFont="1" applyFill="1" applyBorder="1" applyAlignment="1" applyProtection="1">
      <alignment horizontal="left"/>
      <protection locked="0"/>
    </xf>
    <xf numFmtId="0" fontId="0" fillId="0" borderId="29" xfId="58" applyFont="1" applyFill="1" applyBorder="1" applyAlignment="1">
      <alignment vertical="center"/>
      <protection/>
    </xf>
    <xf numFmtId="0" fontId="0" fillId="0" borderId="110" xfId="58" applyFont="1" applyFill="1" applyBorder="1" applyAlignment="1">
      <alignment vertical="center"/>
      <protection/>
    </xf>
    <xf numFmtId="49" fontId="0" fillId="0" borderId="135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49" fontId="1" fillId="0" borderId="22" xfId="51" applyNumberFormat="1" applyFont="1" applyFill="1" applyBorder="1" applyAlignment="1">
      <alignment horizontal="center" vertical="center"/>
      <protection/>
    </xf>
    <xf numFmtId="49" fontId="1" fillId="0" borderId="22" xfId="52" applyNumberFormat="1" applyFont="1" applyFill="1" applyBorder="1" applyAlignment="1">
      <alignment vertical="center"/>
      <protection/>
    </xf>
    <xf numFmtId="49" fontId="1" fillId="0" borderId="22" xfId="51" applyNumberFormat="1" applyFont="1" applyFill="1" applyBorder="1" applyAlignment="1">
      <alignment vertical="center"/>
      <protection/>
    </xf>
    <xf numFmtId="0" fontId="0" fillId="0" borderId="27" xfId="0" applyBorder="1" applyAlignment="1">
      <alignment/>
    </xf>
    <xf numFmtId="0" fontId="1" fillId="0" borderId="14" xfId="55" applyFont="1" applyFill="1" applyBorder="1" applyAlignment="1" applyProtection="1">
      <alignment horizontal="center"/>
      <protection locked="0"/>
    </xf>
    <xf numFmtId="0" fontId="0" fillId="0" borderId="14" xfId="55" applyFont="1" applyFill="1" applyBorder="1" applyAlignment="1" applyProtection="1">
      <alignment horizontal="center"/>
      <protection locked="0"/>
    </xf>
    <xf numFmtId="0" fontId="0" fillId="0" borderId="14" xfId="55" applyFont="1" applyFill="1" applyBorder="1" applyAlignment="1" applyProtection="1">
      <alignment horizontal="left"/>
      <protection locked="0"/>
    </xf>
    <xf numFmtId="0" fontId="0" fillId="0" borderId="61" xfId="0" applyFont="1" applyBorder="1" applyAlignment="1">
      <alignment horizontal="left"/>
    </xf>
    <xf numFmtId="0" fontId="1" fillId="0" borderId="14" xfId="55" applyFont="1" applyFill="1" applyBorder="1" applyAlignment="1" applyProtection="1">
      <alignment horizontal="left"/>
      <protection locked="0"/>
    </xf>
    <xf numFmtId="1" fontId="11" fillId="0" borderId="12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" fillId="0" borderId="14" xfId="55" applyFont="1" applyFill="1" applyBorder="1" applyAlignment="1" applyProtection="1">
      <alignment horizontal="left"/>
      <protection locked="0"/>
    </xf>
    <xf numFmtId="0" fontId="0" fillId="0" borderId="63" xfId="0" applyFon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0" fillId="0" borderId="158" xfId="0" applyBorder="1" applyAlignment="1">
      <alignment/>
    </xf>
    <xf numFmtId="1" fontId="0" fillId="0" borderId="51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9" xfId="0" applyFill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0" fontId="1" fillId="0" borderId="40" xfId="55" applyFont="1" applyFill="1" applyBorder="1" applyAlignment="1" applyProtection="1">
      <alignment horizontal="center" vertical="center"/>
      <protection locked="0"/>
    </xf>
    <xf numFmtId="0" fontId="1" fillId="0" borderId="27" xfId="55" applyFont="1" applyFill="1" applyBorder="1" applyAlignment="1" applyProtection="1">
      <alignment horizontal="center" vertical="center"/>
      <protection locked="0"/>
    </xf>
    <xf numFmtId="0" fontId="44" fillId="0" borderId="46" xfId="0" applyFont="1" applyBorder="1" applyAlignment="1">
      <alignment horizontal="center"/>
    </xf>
    <xf numFmtId="0" fontId="0" fillId="0" borderId="27" xfId="55" applyFont="1" applyFill="1" applyBorder="1" applyAlignment="1" applyProtection="1">
      <alignment horizontal="center"/>
      <protection locked="0"/>
    </xf>
    <xf numFmtId="49" fontId="0" fillId="0" borderId="27" xfId="0" applyNumberFormat="1" applyFont="1" applyBorder="1" applyAlignment="1">
      <alignment horizontal="center"/>
    </xf>
    <xf numFmtId="0" fontId="1" fillId="0" borderId="40" xfId="55" applyFont="1" applyFill="1" applyBorder="1" applyAlignment="1" applyProtection="1">
      <alignment horizontal="left" vertical="center"/>
      <protection locked="0"/>
    </xf>
    <xf numFmtId="0" fontId="1" fillId="0" borderId="27" xfId="55" applyFont="1" applyFill="1" applyBorder="1" applyAlignment="1" applyProtection="1">
      <alignment horizontal="left" vertical="center"/>
      <protection locked="0"/>
    </xf>
    <xf numFmtId="1" fontId="11" fillId="0" borderId="1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left"/>
    </xf>
    <xf numFmtId="0" fontId="48" fillId="0" borderId="40" xfId="0" applyFont="1" applyFill="1" applyBorder="1" applyAlignment="1">
      <alignment/>
    </xf>
    <xf numFmtId="0" fontId="1" fillId="0" borderId="61" xfId="55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center"/>
    </xf>
    <xf numFmtId="1" fontId="11" fillId="0" borderId="30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55" applyFont="1" applyFill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48" fillId="0" borderId="14" xfId="0" applyFont="1" applyFill="1" applyBorder="1" applyAlignment="1">
      <alignment/>
    </xf>
    <xf numFmtId="0" fontId="0" fillId="0" borderId="160" xfId="0" applyFont="1" applyFill="1" applyBorder="1" applyAlignment="1">
      <alignment horizontal="center"/>
    </xf>
    <xf numFmtId="0" fontId="0" fillId="17" borderId="160" xfId="0" applyFont="1" applyFill="1" applyBorder="1" applyAlignment="1">
      <alignment horizontal="center"/>
    </xf>
    <xf numFmtId="0" fontId="0" fillId="0" borderId="160" xfId="0" applyFont="1" applyBorder="1" applyAlignment="1">
      <alignment horizontal="center"/>
    </xf>
    <xf numFmtId="1" fontId="0" fillId="0" borderId="114" xfId="0" applyNumberFormat="1" applyBorder="1" applyAlignment="1">
      <alignment horizontal="center" vertical="center"/>
    </xf>
    <xf numFmtId="1" fontId="0" fillId="0" borderId="154" xfId="0" applyNumberFormat="1" applyBorder="1" applyAlignment="1">
      <alignment horizontal="center" vertical="center"/>
    </xf>
    <xf numFmtId="1" fontId="0" fillId="0" borderId="161" xfId="0" applyNumberFormat="1" applyBorder="1" applyAlignment="1">
      <alignment horizontal="center" vertical="center"/>
    </xf>
    <xf numFmtId="0" fontId="0" fillId="0" borderId="162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45" xfId="58" applyFont="1" applyFill="1" applyBorder="1" applyAlignment="1">
      <alignment horizontal="center" vertical="center"/>
      <protection/>
    </xf>
    <xf numFmtId="1" fontId="1" fillId="0" borderId="4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2" fontId="0" fillId="0" borderId="148" xfId="0" applyNumberFormat="1" applyBorder="1" applyAlignment="1">
      <alignment horizontal="center" vertical="center"/>
    </xf>
    <xf numFmtId="2" fontId="0" fillId="0" borderId="163" xfId="0" applyNumberFormat="1" applyBorder="1" applyAlignment="1">
      <alignment horizontal="center" vertical="center"/>
    </xf>
    <xf numFmtId="0" fontId="1" fillId="0" borderId="119" xfId="55" applyFont="1" applyFill="1" applyBorder="1" applyAlignment="1" applyProtection="1">
      <alignment horizontal="left"/>
      <protection locked="0"/>
    </xf>
    <xf numFmtId="0" fontId="0" fillId="0" borderId="164" xfId="0" applyFont="1" applyBorder="1" applyAlignment="1">
      <alignment horizontal="left"/>
    </xf>
    <xf numFmtId="0" fontId="0" fillId="0" borderId="153" xfId="0" applyFont="1" applyBorder="1" applyAlignment="1">
      <alignment horizontal="center"/>
    </xf>
    <xf numFmtId="49" fontId="0" fillId="0" borderId="85" xfId="0" applyNumberFormat="1" applyFont="1" applyFill="1" applyBorder="1" applyAlignment="1" applyProtection="1">
      <alignment horizontal="center" vertical="center"/>
      <protection locked="0"/>
    </xf>
    <xf numFmtId="49" fontId="44" fillId="0" borderId="16" xfId="0" applyNumberFormat="1" applyFont="1" applyBorder="1" applyAlignment="1">
      <alignment horizontal="center"/>
    </xf>
    <xf numFmtId="0" fontId="1" fillId="0" borderId="165" xfId="55" applyFont="1" applyFill="1" applyBorder="1" applyAlignment="1" applyProtection="1">
      <alignment horizontal="center"/>
      <protection locked="0"/>
    </xf>
    <xf numFmtId="49" fontId="0" fillId="0" borderId="40" xfId="0" applyNumberFormat="1" applyFont="1" applyFill="1" applyBorder="1" applyAlignment="1" applyProtection="1">
      <alignment horizontal="center" vertical="center"/>
      <protection locked="0"/>
    </xf>
    <xf numFmtId="49" fontId="0" fillId="0" borderId="45" xfId="0" applyNumberFormat="1" applyFont="1" applyFill="1" applyBorder="1" applyAlignment="1">
      <alignment horizontal="center"/>
    </xf>
    <xf numFmtId="49" fontId="11" fillId="24" borderId="85" xfId="0" applyNumberFormat="1" applyFont="1" applyFill="1" applyBorder="1" applyAlignment="1">
      <alignment horizontal="center"/>
    </xf>
    <xf numFmtId="0" fontId="0" fillId="0" borderId="166" xfId="0" applyNumberForma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/>
    </xf>
    <xf numFmtId="0" fontId="0" fillId="17" borderId="133" xfId="0" applyFont="1" applyFill="1" applyBorder="1" applyAlignment="1">
      <alignment horizontal="center"/>
    </xf>
    <xf numFmtId="0" fontId="0" fillId="0" borderId="167" xfId="0" applyFill="1" applyBorder="1" applyAlignment="1">
      <alignment horizontal="center" vertical="center"/>
    </xf>
    <xf numFmtId="0" fontId="0" fillId="0" borderId="168" xfId="0" applyFill="1" applyBorder="1" applyAlignment="1">
      <alignment horizontal="center" vertical="center"/>
    </xf>
    <xf numFmtId="49" fontId="0" fillId="0" borderId="169" xfId="0" applyNumberFormat="1" applyFill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102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02" xfId="0" applyNumberFormat="1" applyFont="1" applyBorder="1" applyAlignment="1">
      <alignment/>
    </xf>
    <xf numFmtId="0" fontId="0" fillId="0" borderId="170" xfId="0" applyFill="1" applyBorder="1" applyAlignment="1">
      <alignment horizontal="center" vertical="center"/>
    </xf>
    <xf numFmtId="49" fontId="0" fillId="0" borderId="171" xfId="0" applyNumberFormat="1" applyFill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1" fillId="0" borderId="85" xfId="55" applyFont="1" applyFill="1" applyBorder="1" applyAlignment="1" applyProtection="1">
      <alignment horizontal="left"/>
      <protection locked="0"/>
    </xf>
    <xf numFmtId="0" fontId="1" fillId="0" borderId="39" xfId="55" applyFont="1" applyFill="1" applyBorder="1" applyAlignment="1" applyProtection="1">
      <alignment horizontal="left"/>
      <protection locked="0"/>
    </xf>
    <xf numFmtId="0" fontId="0" fillId="0" borderId="40" xfId="0" applyFont="1" applyBorder="1" applyAlignment="1">
      <alignment horizontal="center"/>
    </xf>
    <xf numFmtId="0" fontId="1" fillId="0" borderId="81" xfId="55" applyFont="1" applyFill="1" applyBorder="1" applyAlignment="1" applyProtection="1">
      <alignment horizontal="center"/>
      <protection locked="0"/>
    </xf>
    <xf numFmtId="0" fontId="1" fillId="0" borderId="39" xfId="55" applyFont="1" applyFill="1" applyBorder="1" applyAlignment="1" applyProtection="1">
      <alignment horizontal="center"/>
      <protection locked="0"/>
    </xf>
    <xf numFmtId="0" fontId="44" fillId="0" borderId="116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172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 vertical="center"/>
    </xf>
    <xf numFmtId="0" fontId="1" fillId="0" borderId="173" xfId="55" applyFont="1" applyFill="1" applyBorder="1" applyAlignment="1" applyProtection="1">
      <alignment horizontal="left"/>
      <protection locked="0"/>
    </xf>
    <xf numFmtId="0" fontId="0" fillId="0" borderId="123" xfId="0" applyFont="1" applyBorder="1" applyAlignment="1">
      <alignment horizontal="center"/>
    </xf>
    <xf numFmtId="0" fontId="16" fillId="0" borderId="174" xfId="55" applyFont="1" applyFill="1" applyBorder="1" applyAlignment="1" applyProtection="1">
      <alignment horizontal="left"/>
      <protection locked="0"/>
    </xf>
    <xf numFmtId="0" fontId="16" fillId="0" borderId="45" xfId="55" applyFont="1" applyFill="1" applyBorder="1" applyAlignment="1" applyProtection="1">
      <alignment horizontal="center"/>
      <protection locked="0"/>
    </xf>
    <xf numFmtId="0" fontId="11" fillId="0" borderId="107" xfId="0" applyFont="1" applyBorder="1" applyAlignment="1">
      <alignment horizontal="center"/>
    </xf>
    <xf numFmtId="0" fontId="16" fillId="0" borderId="105" xfId="55" applyFont="1" applyFill="1" applyBorder="1" applyAlignment="1" applyProtection="1">
      <alignment horizontal="center"/>
      <protection locked="0"/>
    </xf>
    <xf numFmtId="0" fontId="0" fillId="0" borderId="175" xfId="0" applyFont="1" applyBorder="1" applyAlignment="1">
      <alignment horizontal="left"/>
    </xf>
    <xf numFmtId="0" fontId="0" fillId="0" borderId="176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1" fillId="0" borderId="0" xfId="55" applyFont="1" applyFill="1" applyBorder="1" applyAlignment="1" applyProtection="1">
      <alignment horizontal="center"/>
      <protection locked="0"/>
    </xf>
    <xf numFmtId="0" fontId="0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6" xfId="55" applyFont="1" applyFill="1" applyBorder="1" applyAlignment="1" applyProtection="1">
      <alignment horizontal="left" vertical="center"/>
      <protection locked="0"/>
    </xf>
    <xf numFmtId="0" fontId="1" fillId="0" borderId="16" xfId="55" applyFont="1" applyFill="1" applyBorder="1" applyAlignment="1" applyProtection="1">
      <alignment horizontal="center" vertical="center"/>
      <protection locked="0"/>
    </xf>
    <xf numFmtId="0" fontId="49" fillId="0" borderId="104" xfId="0" applyFont="1" applyFill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61" xfId="0" applyFont="1" applyBorder="1" applyAlignment="1">
      <alignment horizontal="left"/>
    </xf>
    <xf numFmtId="49" fontId="0" fillId="0" borderId="177" xfId="0" applyNumberFormat="1" applyBorder="1" applyAlignment="1">
      <alignment horizontal="center" vertical="center"/>
    </xf>
    <xf numFmtId="0" fontId="1" fillId="0" borderId="17" xfId="55" applyFont="1" applyFill="1" applyBorder="1" applyAlignment="1" applyProtection="1">
      <alignment horizontal="left"/>
      <protection locked="0"/>
    </xf>
    <xf numFmtId="0" fontId="1" fillId="0" borderId="178" xfId="55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1" fillId="0" borderId="16" xfId="55" applyFont="1" applyFill="1" applyBorder="1" applyAlignment="1" applyProtection="1">
      <alignment horizontal="left"/>
      <protection locked="0"/>
    </xf>
    <xf numFmtId="49" fontId="0" fillId="0" borderId="179" xfId="0" applyNumberFormat="1" applyBorder="1" applyAlignment="1">
      <alignment horizontal="center" vertical="center"/>
    </xf>
    <xf numFmtId="0" fontId="11" fillId="0" borderId="180" xfId="0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58" xfId="0" applyFont="1" applyBorder="1" applyAlignment="1">
      <alignment horizontal="left"/>
    </xf>
    <xf numFmtId="2" fontId="0" fillId="0" borderId="181" xfId="0" applyNumberFormat="1" applyBorder="1" applyAlignment="1">
      <alignment horizontal="center" vertical="center"/>
    </xf>
    <xf numFmtId="0" fontId="0" fillId="0" borderId="182" xfId="0" applyFill="1" applyBorder="1" applyAlignment="1">
      <alignment horizontal="center" vertical="center"/>
    </xf>
    <xf numFmtId="0" fontId="11" fillId="24" borderId="49" xfId="0" applyFont="1" applyFill="1" applyBorder="1" applyAlignment="1">
      <alignment horizontal="center"/>
    </xf>
    <xf numFmtId="0" fontId="11" fillId="24" borderId="93" xfId="0" applyFont="1" applyFill="1" applyBorder="1" applyAlignment="1">
      <alignment horizontal="center"/>
    </xf>
    <xf numFmtId="0" fontId="11" fillId="24" borderId="183" xfId="0" applyFont="1" applyFill="1" applyBorder="1" applyAlignment="1">
      <alignment horizontal="center" vertical="center" wrapText="1"/>
    </xf>
    <xf numFmtId="0" fontId="1" fillId="0" borderId="184" xfId="55" applyFont="1" applyFill="1" applyBorder="1" applyAlignment="1" applyProtection="1">
      <alignment horizontal="left"/>
      <protection locked="0"/>
    </xf>
    <xf numFmtId="0" fontId="1" fillId="0" borderId="48" xfId="55" applyFont="1" applyFill="1" applyBorder="1" applyAlignment="1" applyProtection="1">
      <alignment horizontal="center"/>
      <protection locked="0"/>
    </xf>
    <xf numFmtId="0" fontId="0" fillId="0" borderId="95" xfId="0" applyFont="1" applyBorder="1" applyAlignment="1">
      <alignment horizontal="center"/>
    </xf>
    <xf numFmtId="49" fontId="1" fillId="0" borderId="48" xfId="55" applyNumberFormat="1" applyFont="1" applyFill="1" applyBorder="1" applyAlignment="1" applyProtection="1">
      <alignment horizontal="left" vertical="center"/>
      <protection locked="0"/>
    </xf>
    <xf numFmtId="1" fontId="0" fillId="0" borderId="37" xfId="0" applyNumberFormat="1" applyFont="1" applyBorder="1" applyAlignment="1">
      <alignment horizontal="center" vertical="center"/>
    </xf>
    <xf numFmtId="0" fontId="0" fillId="0" borderId="146" xfId="0" applyFill="1" applyBorder="1" applyAlignment="1">
      <alignment horizontal="center" vertical="center"/>
    </xf>
    <xf numFmtId="0" fontId="0" fillId="0" borderId="185" xfId="0" applyBorder="1" applyAlignment="1">
      <alignment horizontal="center"/>
    </xf>
    <xf numFmtId="165" fontId="16" fillId="0" borderId="121" xfId="58" applyNumberFormat="1" applyFont="1" applyFill="1" applyBorder="1" applyAlignment="1">
      <alignment horizontal="center" vertical="center"/>
      <protection/>
    </xf>
    <xf numFmtId="165" fontId="16" fillId="0" borderId="86" xfId="58" applyNumberFormat="1" applyFont="1" applyFill="1" applyBorder="1" applyAlignment="1">
      <alignment horizontal="center" vertical="center"/>
      <protection/>
    </xf>
    <xf numFmtId="0" fontId="1" fillId="0" borderId="69" xfId="55" applyFont="1" applyFill="1" applyBorder="1" applyAlignment="1" applyProtection="1">
      <alignment horizontal="center"/>
      <protection locked="0"/>
    </xf>
    <xf numFmtId="0" fontId="42" fillId="0" borderId="14" xfId="55" applyFont="1" applyFill="1" applyBorder="1" applyAlignment="1" applyProtection="1">
      <alignment horizontal="center"/>
      <protection locked="0"/>
    </xf>
    <xf numFmtId="20" fontId="1" fillId="0" borderId="156" xfId="0" applyNumberFormat="1" applyFont="1" applyFill="1" applyBorder="1" applyAlignment="1" applyProtection="1">
      <alignment horizontal="center"/>
      <protection locked="0"/>
    </xf>
    <xf numFmtId="3" fontId="1" fillId="0" borderId="69" xfId="55" applyNumberFormat="1" applyFont="1" applyFill="1" applyBorder="1" applyAlignment="1" applyProtection="1">
      <alignment horizontal="center"/>
      <protection locked="0"/>
    </xf>
    <xf numFmtId="49" fontId="1" fillId="0" borderId="14" xfId="55" applyNumberFormat="1" applyFont="1" applyFill="1" applyBorder="1" applyAlignment="1" applyProtection="1">
      <alignment horizontal="center"/>
      <protection locked="0"/>
    </xf>
    <xf numFmtId="165" fontId="16" fillId="0" borderId="186" xfId="58" applyNumberFormat="1" applyFont="1" applyFill="1" applyBorder="1" applyAlignment="1">
      <alignment horizontal="center" vertical="center"/>
      <protection/>
    </xf>
    <xf numFmtId="165" fontId="16" fillId="0" borderId="187" xfId="58" applyNumberFormat="1" applyFont="1" applyFill="1" applyBorder="1" applyAlignment="1">
      <alignment horizontal="center" vertical="center"/>
      <protection/>
    </xf>
    <xf numFmtId="165" fontId="16" fillId="0" borderId="25" xfId="58" applyNumberFormat="1" applyFont="1" applyFill="1" applyBorder="1" applyAlignment="1">
      <alignment horizontal="center" vertical="center"/>
      <protection/>
    </xf>
    <xf numFmtId="165" fontId="16" fillId="0" borderId="135" xfId="58" applyNumberFormat="1" applyFont="1" applyFill="1" applyBorder="1" applyAlignment="1">
      <alignment horizontal="center" vertical="center"/>
      <protection/>
    </xf>
    <xf numFmtId="0" fontId="1" fillId="0" borderId="165" xfId="55" applyFont="1" applyFill="1" applyBorder="1" applyAlignment="1" applyProtection="1">
      <alignment horizontal="left"/>
      <protection locked="0"/>
    </xf>
    <xf numFmtId="0" fontId="0" fillId="0" borderId="71" xfId="0" applyFont="1" applyBorder="1" applyAlignment="1">
      <alignment horizontal="center"/>
    </xf>
    <xf numFmtId="0" fontId="1" fillId="0" borderId="188" xfId="55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0" xfId="0" applyFont="1" applyFill="1" applyBorder="1" applyAlignment="1" applyProtection="1">
      <alignment horizontal="left"/>
      <protection locked="0"/>
    </xf>
    <xf numFmtId="165" fontId="16" fillId="0" borderId="24" xfId="58" applyNumberFormat="1" applyFont="1" applyFill="1" applyBorder="1" applyAlignment="1">
      <alignment horizontal="center" vertical="center"/>
      <protection/>
    </xf>
    <xf numFmtId="165" fontId="16" fillId="0" borderId="26" xfId="58" applyNumberFormat="1" applyFont="1" applyFill="1" applyBorder="1" applyAlignment="1">
      <alignment horizontal="center" vertical="center"/>
      <protection/>
    </xf>
    <xf numFmtId="0" fontId="0" fillId="0" borderId="40" xfId="58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/>
    </xf>
    <xf numFmtId="1" fontId="1" fillId="0" borderId="18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14" xfId="58" applyFont="1" applyFill="1" applyBorder="1" applyAlignment="1">
      <alignment horizontal="center" vertical="center"/>
      <protection/>
    </xf>
    <xf numFmtId="49" fontId="0" fillId="0" borderId="29" xfId="58" applyNumberFormat="1" applyFont="1" applyFill="1" applyBorder="1" applyAlignment="1">
      <alignment vertical="center"/>
      <protection/>
    </xf>
    <xf numFmtId="1" fontId="1" fillId="0" borderId="0" xfId="0" applyNumberFormat="1" applyFont="1" applyBorder="1" applyAlignment="1">
      <alignment horizontal="center" vertical="center"/>
    </xf>
    <xf numFmtId="0" fontId="0" fillId="0" borderId="69" xfId="58" applyFont="1" applyFill="1" applyBorder="1" applyAlignment="1">
      <alignment vertical="center"/>
      <protection/>
    </xf>
    <xf numFmtId="0" fontId="1" fillId="0" borderId="61" xfId="55" applyFont="1" applyFill="1" applyBorder="1" applyAlignment="1" applyProtection="1">
      <alignment horizontal="left"/>
      <protection locked="0"/>
    </xf>
    <xf numFmtId="0" fontId="0" fillId="0" borderId="69" xfId="58" applyFont="1" applyFill="1" applyBorder="1" applyAlignment="1">
      <alignment horizontal="center" vertical="center"/>
      <protection/>
    </xf>
    <xf numFmtId="0" fontId="1" fillId="0" borderId="62" xfId="55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3" fontId="0" fillId="0" borderId="155" xfId="58" applyNumberFormat="1" applyFont="1" applyFill="1" applyBorder="1" applyAlignment="1">
      <alignment horizontal="center" vertical="center"/>
      <protection/>
    </xf>
    <xf numFmtId="164" fontId="0" fillId="0" borderId="69" xfId="58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1" fontId="1" fillId="0" borderId="54" xfId="0" applyNumberFormat="1" applyFont="1" applyFill="1" applyBorder="1" applyAlignment="1">
      <alignment horizontal="center" vertical="center"/>
    </xf>
    <xf numFmtId="0" fontId="1" fillId="0" borderId="110" xfId="55" applyFont="1" applyFill="1" applyBorder="1" applyAlignment="1" applyProtection="1">
      <alignment horizontal="left"/>
      <protection locked="0"/>
    </xf>
    <xf numFmtId="0" fontId="1" fillId="0" borderId="190" xfId="55" applyFont="1" applyFill="1" applyBorder="1" applyAlignment="1" applyProtection="1">
      <alignment horizontal="center"/>
      <protection locked="0"/>
    </xf>
    <xf numFmtId="0" fontId="0" fillId="0" borderId="191" xfId="0" applyFont="1" applyBorder="1" applyAlignment="1">
      <alignment horizontal="center"/>
    </xf>
    <xf numFmtId="0" fontId="1" fillId="0" borderId="108" xfId="0" applyFont="1" applyFill="1" applyBorder="1" applyAlignment="1" applyProtection="1">
      <alignment horizontal="left"/>
      <protection locked="0"/>
    </xf>
    <xf numFmtId="3" fontId="1" fillId="0" borderId="81" xfId="57" applyNumberFormat="1" applyFont="1" applyFill="1" applyBorder="1" applyAlignment="1" applyProtection="1">
      <alignment horizontal="center" vertical="center"/>
      <protection locked="0"/>
    </xf>
    <xf numFmtId="164" fontId="1" fillId="0" borderId="81" xfId="57" applyNumberFormat="1" applyFont="1" applyFill="1" applyBorder="1" applyAlignment="1" applyProtection="1">
      <alignment horizontal="center" vertical="center"/>
      <protection locked="0"/>
    </xf>
    <xf numFmtId="4" fontId="1" fillId="0" borderId="81" xfId="57" applyNumberFormat="1" applyFont="1" applyFill="1" applyBorder="1" applyAlignment="1" applyProtection="1">
      <alignment horizontal="center" vertical="center"/>
      <protection locked="0"/>
    </xf>
    <xf numFmtId="1" fontId="1" fillId="0" borderId="100" xfId="0" applyNumberFormat="1" applyFont="1" applyFill="1" applyBorder="1" applyAlignment="1">
      <alignment horizontal="center" vertical="center"/>
    </xf>
    <xf numFmtId="1" fontId="1" fillId="0" borderId="86" xfId="0" applyNumberFormat="1" applyFont="1" applyFill="1" applyBorder="1" applyAlignment="1">
      <alignment horizontal="center" vertical="center"/>
    </xf>
    <xf numFmtId="49" fontId="16" fillId="0" borderId="72" xfId="0" applyNumberFormat="1" applyFont="1" applyFill="1" applyBorder="1" applyAlignment="1" applyProtection="1">
      <alignment horizontal="center"/>
      <protection locked="0"/>
    </xf>
    <xf numFmtId="3" fontId="16" fillId="0" borderId="47" xfId="55" applyNumberFormat="1" applyFont="1" applyFill="1" applyBorder="1" applyAlignment="1" applyProtection="1">
      <alignment horizontal="center"/>
      <protection locked="0"/>
    </xf>
    <xf numFmtId="164" fontId="16" fillId="0" borderId="48" xfId="55" applyNumberFormat="1" applyFont="1" applyFill="1" applyBorder="1" applyAlignment="1" applyProtection="1">
      <alignment horizontal="center"/>
      <protection locked="0"/>
    </xf>
    <xf numFmtId="4" fontId="16" fillId="0" borderId="48" xfId="55" applyNumberFormat="1" applyFont="1" applyFill="1" applyBorder="1" applyAlignment="1" applyProtection="1">
      <alignment horizontal="center"/>
      <protection locked="0"/>
    </xf>
    <xf numFmtId="165" fontId="16" fillId="0" borderId="52" xfId="0" applyNumberFormat="1" applyFont="1" applyFill="1" applyBorder="1" applyAlignment="1">
      <alignment horizontal="center" vertical="center"/>
    </xf>
    <xf numFmtId="1" fontId="16" fillId="0" borderId="95" xfId="0" applyNumberFormat="1" applyFont="1" applyBorder="1" applyAlignment="1">
      <alignment horizontal="center" vertical="center"/>
    </xf>
    <xf numFmtId="1" fontId="16" fillId="0" borderId="53" xfId="0" applyNumberFormat="1" applyFont="1" applyFill="1" applyBorder="1" applyAlignment="1">
      <alignment horizontal="center" vertical="center"/>
    </xf>
    <xf numFmtId="1" fontId="50" fillId="0" borderId="75" xfId="0" applyNumberFormat="1" applyFont="1" applyFill="1" applyBorder="1" applyAlignment="1">
      <alignment horizontal="center" vertical="center"/>
    </xf>
    <xf numFmtId="0" fontId="11" fillId="0" borderId="75" xfId="0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78" xfId="0" applyNumberFormat="1" applyFont="1" applyBorder="1" applyAlignment="1">
      <alignment/>
    </xf>
    <xf numFmtId="0" fontId="11" fillId="0" borderId="78" xfId="0" applyFont="1" applyBorder="1" applyAlignment="1">
      <alignment/>
    </xf>
    <xf numFmtId="0" fontId="11" fillId="0" borderId="80" xfId="0" applyFont="1" applyBorder="1" applyAlignment="1">
      <alignment/>
    </xf>
    <xf numFmtId="0" fontId="12" fillId="0" borderId="57" xfId="0" applyFont="1" applyBorder="1" applyAlignment="1">
      <alignment/>
    </xf>
    <xf numFmtId="0" fontId="11" fillId="0" borderId="30" xfId="0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1" fillId="24" borderId="192" xfId="0" applyFont="1" applyFill="1" applyBorder="1" applyAlignment="1">
      <alignment horizontal="center" vertical="center" wrapText="1"/>
    </xf>
    <xf numFmtId="0" fontId="11" fillId="24" borderId="193" xfId="0" applyFont="1" applyFill="1" applyBorder="1" applyAlignment="1">
      <alignment horizontal="center" vertical="center" wrapText="1"/>
    </xf>
    <xf numFmtId="0" fontId="11" fillId="24" borderId="194" xfId="0" applyFont="1" applyFill="1" applyBorder="1" applyAlignment="1">
      <alignment horizontal="center" vertical="center" wrapText="1"/>
    </xf>
    <xf numFmtId="0" fontId="11" fillId="24" borderId="19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0" fillId="0" borderId="13" xfId="0" applyBorder="1" applyAlignment="1">
      <alignment/>
    </xf>
    <xf numFmtId="49" fontId="12" fillId="0" borderId="41" xfId="0" applyNumberFormat="1" applyFont="1" applyBorder="1" applyAlignment="1">
      <alignment/>
    </xf>
    <xf numFmtId="49" fontId="12" fillId="0" borderId="123" xfId="0" applyNumberFormat="1" applyFont="1" applyBorder="1" applyAlignment="1">
      <alignment/>
    </xf>
    <xf numFmtId="0" fontId="11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0" fontId="12" fillId="0" borderId="41" xfId="0" applyFont="1" applyBorder="1" applyAlignment="1">
      <alignment vertical="center"/>
    </xf>
    <xf numFmtId="0" fontId="12" fillId="0" borderId="12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49" fontId="11" fillId="0" borderId="13" xfId="0" applyNumberFormat="1" applyFont="1" applyBorder="1" applyAlignment="1">
      <alignment/>
    </xf>
    <xf numFmtId="0" fontId="22" fillId="0" borderId="0" xfId="47" applyFont="1" applyBorder="1" applyAlignment="1">
      <alignment horizontal="left"/>
      <protection/>
    </xf>
    <xf numFmtId="0" fontId="8" fillId="0" borderId="0" xfId="37" applyNumberFormat="1" applyFill="1" applyBorder="1" applyAlignment="1" applyProtection="1">
      <alignment horizontal="center"/>
      <protection/>
    </xf>
    <xf numFmtId="0" fontId="22" fillId="0" borderId="0" xfId="48" applyFont="1" applyBorder="1" applyAlignment="1">
      <alignment horizontal="center"/>
      <protection/>
    </xf>
    <xf numFmtId="0" fontId="4" fillId="0" borderId="0" xfId="47" applyFont="1" applyBorder="1" applyAlignment="1">
      <alignment horizontal="left"/>
      <protection/>
    </xf>
    <xf numFmtId="49" fontId="19" fillId="0" borderId="0" xfId="54" applyNumberFormat="1" applyFont="1" applyBorder="1" applyAlignment="1">
      <alignment horizontal="center"/>
      <protection/>
    </xf>
    <xf numFmtId="49" fontId="20" fillId="0" borderId="0" xfId="54" applyNumberFormat="1" applyFont="1" applyBorder="1" applyAlignment="1">
      <alignment horizontal="center"/>
      <protection/>
    </xf>
    <xf numFmtId="0" fontId="0" fillId="0" borderId="0" xfId="47" applyFont="1" applyAlignment="1">
      <alignment horizontal="left"/>
      <protection/>
    </xf>
    <xf numFmtId="0" fontId="12" fillId="0" borderId="32" xfId="0" applyFont="1" applyBorder="1" applyAlignment="1">
      <alignment/>
    </xf>
    <xf numFmtId="0" fontId="11" fillId="0" borderId="196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5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4" xfId="0" applyFont="1" applyBorder="1" applyAlignment="1">
      <alignment/>
    </xf>
    <xf numFmtId="0" fontId="11" fillId="24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1" fillId="24" borderId="197" xfId="0" applyFont="1" applyFill="1" applyBorder="1" applyAlignment="1">
      <alignment horizontal="center" vertical="center"/>
    </xf>
    <xf numFmtId="0" fontId="11" fillId="24" borderId="198" xfId="0" applyFont="1" applyFill="1" applyBorder="1" applyAlignment="1">
      <alignment horizontal="center" vertical="center"/>
    </xf>
    <xf numFmtId="0" fontId="11" fillId="24" borderId="95" xfId="0" applyFont="1" applyFill="1" applyBorder="1" applyAlignment="1">
      <alignment horizontal="center" vertical="center"/>
    </xf>
    <xf numFmtId="0" fontId="11" fillId="24" borderId="199" xfId="0" applyFont="1" applyFill="1" applyBorder="1" applyAlignment="1">
      <alignment horizontal="center" vertical="center"/>
    </xf>
    <xf numFmtId="0" fontId="11" fillId="24" borderId="121" xfId="0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 vertical="center"/>
    </xf>
    <xf numFmtId="0" fontId="11" fillId="24" borderId="18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1" fillId="24" borderId="200" xfId="0" applyFont="1" applyFill="1" applyBorder="1" applyAlignment="1">
      <alignment horizontal="center" vertical="center"/>
    </xf>
    <xf numFmtId="0" fontId="11" fillId="24" borderId="201" xfId="0" applyFont="1" applyFill="1" applyBorder="1" applyAlignment="1">
      <alignment horizontal="center" vertical="center"/>
    </xf>
    <xf numFmtId="0" fontId="12" fillId="0" borderId="126" xfId="0" applyFont="1" applyBorder="1" applyAlignment="1">
      <alignment/>
    </xf>
    <xf numFmtId="0" fontId="11" fillId="24" borderId="30" xfId="0" applyFont="1" applyFill="1" applyBorder="1" applyAlignment="1">
      <alignment horizontal="center" vertical="center" wrapText="1"/>
    </xf>
    <xf numFmtId="0" fontId="11" fillId="24" borderId="139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51" xfId="0" applyFont="1" applyFill="1" applyBorder="1" applyAlignment="1">
      <alignment horizontal="center" vertical="center"/>
    </xf>
    <xf numFmtId="49" fontId="12" fillId="0" borderId="23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0" fontId="11" fillId="0" borderId="32" xfId="0" applyFont="1" applyBorder="1" applyAlignment="1">
      <alignment/>
    </xf>
    <xf numFmtId="49" fontId="12" fillId="0" borderId="158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2" fillId="0" borderId="158" xfId="0" applyFont="1" applyBorder="1" applyAlignment="1">
      <alignment vertical="center"/>
    </xf>
    <xf numFmtId="0" fontId="11" fillId="24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24" borderId="199" xfId="0" applyFont="1" applyFill="1" applyBorder="1" applyAlignment="1">
      <alignment horizontal="center" vertical="center" wrapText="1"/>
    </xf>
    <xf numFmtId="0" fontId="11" fillId="24" borderId="202" xfId="0" applyFont="1" applyFill="1" applyBorder="1" applyAlignment="1">
      <alignment horizontal="center" vertical="center" wrapText="1"/>
    </xf>
    <xf numFmtId="0" fontId="11" fillId="24" borderId="203" xfId="0" applyFont="1" applyFill="1" applyBorder="1" applyAlignment="1">
      <alignment horizontal="center" vertical="center" wrapText="1"/>
    </xf>
    <xf numFmtId="0" fontId="11" fillId="24" borderId="160" xfId="0" applyFont="1" applyFill="1" applyBorder="1" applyAlignment="1">
      <alignment horizontal="center" vertical="center" wrapText="1"/>
    </xf>
    <xf numFmtId="0" fontId="0" fillId="0" borderId="204" xfId="0" applyBorder="1" applyAlignment="1">
      <alignment horizontal="center" vertical="center" wrapText="1"/>
    </xf>
    <xf numFmtId="0" fontId="11" fillId="24" borderId="205" xfId="0" applyFont="1" applyFill="1" applyBorder="1" applyAlignment="1">
      <alignment horizontal="center" vertical="center" wrapText="1"/>
    </xf>
    <xf numFmtId="0" fontId="11" fillId="24" borderId="206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23" fillId="0" borderId="33" xfId="0" applyFont="1" applyBorder="1" applyAlignment="1">
      <alignment/>
    </xf>
    <xf numFmtId="0" fontId="11" fillId="0" borderId="27" xfId="0" applyFont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/>
    </xf>
    <xf numFmtId="0" fontId="11" fillId="24" borderId="196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1" fillId="24" borderId="50" xfId="0" applyFont="1" applyFill="1" applyBorder="1" applyAlignment="1">
      <alignment horizontal="center" vertical="center" wrapText="1"/>
    </xf>
    <xf numFmtId="0" fontId="11" fillId="24" borderId="37" xfId="0" applyFont="1" applyFill="1" applyBorder="1" applyAlignment="1">
      <alignment horizontal="center" vertical="center"/>
    </xf>
    <xf numFmtId="0" fontId="11" fillId="24" borderId="122" xfId="0" applyFont="1" applyFill="1" applyBorder="1" applyAlignment="1">
      <alignment horizontal="center" vertical="center"/>
    </xf>
    <xf numFmtId="0" fontId="12" fillId="0" borderId="139" xfId="0" applyFont="1" applyBorder="1" applyAlignment="1">
      <alignment/>
    </xf>
    <xf numFmtId="0" fontId="0" fillId="0" borderId="13" xfId="0" applyBorder="1" applyAlignment="1">
      <alignment/>
    </xf>
    <xf numFmtId="49" fontId="12" fillId="0" borderId="14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23" fillId="0" borderId="32" xfId="0" applyFont="1" applyBorder="1" applyAlignment="1">
      <alignment/>
    </xf>
    <xf numFmtId="0" fontId="11" fillId="0" borderId="15" xfId="0" applyFont="1" applyBorder="1" applyAlignment="1">
      <alignment/>
    </xf>
    <xf numFmtId="49" fontId="12" fillId="0" borderId="35" xfId="0" applyNumberFormat="1" applyFont="1" applyBorder="1" applyAlignment="1">
      <alignment/>
    </xf>
    <xf numFmtId="49" fontId="12" fillId="0" borderId="207" xfId="0" applyNumberFormat="1" applyFont="1" applyBorder="1" applyAlignment="1">
      <alignment/>
    </xf>
    <xf numFmtId="49" fontId="12" fillId="0" borderId="3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/>
    </xf>
    <xf numFmtId="49" fontId="11" fillId="0" borderId="49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49" fontId="11" fillId="0" borderId="20" xfId="0" applyNumberFormat="1" applyFont="1" applyBorder="1" applyAlignment="1">
      <alignment/>
    </xf>
    <xf numFmtId="49" fontId="11" fillId="0" borderId="44" xfId="0" applyNumberFormat="1" applyFont="1" applyBorder="1" applyAlignment="1">
      <alignment/>
    </xf>
    <xf numFmtId="49" fontId="11" fillId="0" borderId="123" xfId="0" applyNumberFormat="1" applyFont="1" applyBorder="1" applyAlignment="1">
      <alignment/>
    </xf>
    <xf numFmtId="49" fontId="0" fillId="0" borderId="44" xfId="0" applyNumberFormat="1" applyBorder="1" applyAlignment="1">
      <alignment/>
    </xf>
    <xf numFmtId="49" fontId="0" fillId="0" borderId="123" xfId="0" applyNumberFormat="1" applyBorder="1" applyAlignment="1">
      <alignment/>
    </xf>
    <xf numFmtId="0" fontId="12" fillId="0" borderId="35" xfId="0" applyFont="1" applyBorder="1" applyAlignment="1">
      <alignment/>
    </xf>
    <xf numFmtId="0" fontId="12" fillId="0" borderId="34" xfId="0" applyFont="1" applyBorder="1" applyAlignment="1">
      <alignment/>
    </xf>
    <xf numFmtId="49" fontId="12" fillId="0" borderId="27" xfId="0" applyNumberFormat="1" applyFont="1" applyBorder="1" applyAlignment="1">
      <alignment/>
    </xf>
    <xf numFmtId="0" fontId="12" fillId="0" borderId="27" xfId="47" applyFont="1" applyFill="1" applyBorder="1" applyAlignment="1">
      <alignment horizontal="left"/>
      <protection/>
    </xf>
    <xf numFmtId="0" fontId="0" fillId="0" borderId="44" xfId="0" applyBorder="1" applyAlignment="1">
      <alignment/>
    </xf>
    <xf numFmtId="0" fontId="0" fillId="0" borderId="123" xfId="0" applyBorder="1" applyAlignment="1">
      <alignment/>
    </xf>
    <xf numFmtId="0" fontId="11" fillId="0" borderId="18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123" xfId="0" applyFont="1" applyBorder="1" applyAlignment="1">
      <alignment/>
    </xf>
    <xf numFmtId="49" fontId="12" fillId="0" borderId="191" xfId="0" applyNumberFormat="1" applyFont="1" applyBorder="1" applyAlignment="1">
      <alignment/>
    </xf>
    <xf numFmtId="49" fontId="12" fillId="0" borderId="56" xfId="0" applyNumberFormat="1" applyFont="1" applyBorder="1" applyAlignment="1">
      <alignment/>
    </xf>
    <xf numFmtId="0" fontId="12" fillId="0" borderId="191" xfId="0" applyFont="1" applyBorder="1" applyAlignment="1">
      <alignment/>
    </xf>
    <xf numFmtId="0" fontId="12" fillId="0" borderId="208" xfId="0" applyFont="1" applyBorder="1" applyAlignment="1">
      <alignment/>
    </xf>
    <xf numFmtId="0" fontId="12" fillId="0" borderId="209" xfId="0" applyFont="1" applyBorder="1" applyAlignment="1">
      <alignment/>
    </xf>
    <xf numFmtId="49" fontId="12" fillId="0" borderId="44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123" xfId="0" applyFont="1" applyBorder="1" applyAlignment="1">
      <alignment/>
    </xf>
    <xf numFmtId="0" fontId="12" fillId="0" borderId="210" xfId="0" applyFont="1" applyBorder="1" applyAlignment="1">
      <alignment/>
    </xf>
    <xf numFmtId="0" fontId="12" fillId="0" borderId="74" xfId="0" applyFont="1" applyBorder="1" applyAlignment="1">
      <alignment vertical="center"/>
    </xf>
    <xf numFmtId="0" fontId="12" fillId="0" borderId="211" xfId="0" applyFont="1" applyBorder="1" applyAlignment="1">
      <alignment vertical="center"/>
    </xf>
    <xf numFmtId="0" fontId="0" fillId="0" borderId="212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11" fillId="0" borderId="213" xfId="0" applyFont="1" applyBorder="1" applyAlignment="1">
      <alignment/>
    </xf>
    <xf numFmtId="0" fontId="11" fillId="0" borderId="121" xfId="0" applyFont="1" applyBorder="1" applyAlignment="1">
      <alignment/>
    </xf>
    <xf numFmtId="0" fontId="11" fillId="0" borderId="214" xfId="0" applyFont="1" applyBorder="1" applyAlignment="1">
      <alignment/>
    </xf>
    <xf numFmtId="0" fontId="11" fillId="0" borderId="215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</cellXfs>
  <cellStyles count="6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_ 2003k_Lo-17 - Celkové výsledky 2012" xfId="48"/>
    <cellStyle name="normální_borohradekmicr2006" xfId="49"/>
    <cellStyle name="normální_F2-A jun" xfId="50"/>
    <cellStyle name="normální_F4-A jun" xfId="51"/>
    <cellStyle name="normální_F4-B jun_1" xfId="52"/>
    <cellStyle name="normální_F-DS" xfId="53"/>
    <cellStyle name="normální_netolice2005" xfId="54"/>
    <cellStyle name="normální_Prihlaska_ns_excel95" xfId="55"/>
    <cellStyle name="normální_Regatta_vysl" xfId="56"/>
    <cellStyle name="normální_Regatta_vysl_06" xfId="57"/>
    <cellStyle name="normální_St_listiny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794" t="s">
        <v>514</v>
      </c>
      <c r="B1" s="794"/>
      <c r="C1" s="794"/>
      <c r="D1" s="794"/>
      <c r="E1" s="794"/>
    </row>
    <row r="2" spans="1:15" ht="20.25">
      <c r="A2" s="795" t="s">
        <v>516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</row>
    <row r="3" spans="1:9" ht="16.5">
      <c r="A3" s="2"/>
      <c r="B3" s="3"/>
      <c r="C3" s="2"/>
      <c r="D3" s="2"/>
      <c r="E3" s="151"/>
      <c r="H3" s="68"/>
      <c r="I3" s="68"/>
    </row>
    <row r="4" spans="1:9" ht="14.25">
      <c r="A4" s="152" t="s">
        <v>0</v>
      </c>
      <c r="B4" s="4"/>
      <c r="C4" s="153" t="s">
        <v>515</v>
      </c>
      <c r="D4" s="154"/>
      <c r="E4" s="154"/>
      <c r="H4" s="69"/>
      <c r="I4" s="69"/>
    </row>
    <row r="5" spans="1:9" ht="14.25">
      <c r="A5" s="152" t="s">
        <v>1</v>
      </c>
      <c r="B5" s="4"/>
      <c r="C5" s="155" t="s">
        <v>193</v>
      </c>
      <c r="D5" s="154"/>
      <c r="E5" s="154"/>
      <c r="H5" s="68"/>
      <c r="I5" s="68"/>
    </row>
    <row r="6" spans="1:9" ht="14.25">
      <c r="A6" s="152" t="s">
        <v>2</v>
      </c>
      <c r="B6" s="4"/>
      <c r="C6" s="155" t="s">
        <v>3</v>
      </c>
      <c r="D6" s="154"/>
      <c r="E6" s="154"/>
      <c r="H6" s="69"/>
      <c r="I6" s="69"/>
    </row>
    <row r="7" spans="1:9" ht="14.25">
      <c r="A7" s="152" t="s">
        <v>4</v>
      </c>
      <c r="B7" s="4"/>
      <c r="C7" s="165" t="s">
        <v>209</v>
      </c>
      <c r="D7" s="154"/>
      <c r="E7" s="154"/>
      <c r="H7" s="68"/>
      <c r="I7" s="68"/>
    </row>
    <row r="8" spans="1:9" ht="14.25">
      <c r="A8" s="152"/>
      <c r="B8" s="4"/>
      <c r="C8" s="154" t="s">
        <v>208</v>
      </c>
      <c r="D8" s="154"/>
      <c r="E8" s="154"/>
      <c r="H8" s="69"/>
      <c r="I8" s="69"/>
    </row>
    <row r="9" spans="1:9" ht="14.25">
      <c r="A9" s="152" t="s">
        <v>5</v>
      </c>
      <c r="B9" s="155"/>
      <c r="C9" s="156" t="s">
        <v>210</v>
      </c>
      <c r="D9" s="154"/>
      <c r="E9" s="157" t="s">
        <v>172</v>
      </c>
      <c r="H9" s="68"/>
      <c r="I9" s="68"/>
    </row>
    <row r="10" spans="1:9" ht="14.25">
      <c r="A10" s="152" t="s">
        <v>233</v>
      </c>
      <c r="B10" s="155"/>
      <c r="C10" s="154" t="s">
        <v>234</v>
      </c>
      <c r="D10" s="154"/>
      <c r="E10" s="155"/>
      <c r="H10" s="69"/>
      <c r="I10" s="69"/>
    </row>
    <row r="11" spans="1:9" ht="14.25">
      <c r="A11" s="5" t="s">
        <v>6</v>
      </c>
      <c r="B11" s="155"/>
      <c r="C11" s="154" t="s">
        <v>492</v>
      </c>
      <c r="D11" s="158"/>
      <c r="E11" s="159"/>
      <c r="H11" s="70"/>
      <c r="I11" s="70"/>
    </row>
    <row r="12" spans="1:9" ht="14.25">
      <c r="A12" s="5"/>
      <c r="B12" s="155"/>
      <c r="C12" s="156" t="s">
        <v>493</v>
      </c>
      <c r="D12" s="160"/>
      <c r="E12" s="161"/>
      <c r="H12" s="70"/>
      <c r="I12" s="70"/>
    </row>
    <row r="13" spans="1:9" ht="14.25">
      <c r="A13" s="152" t="s">
        <v>7</v>
      </c>
      <c r="B13" s="155"/>
      <c r="C13" s="156" t="s">
        <v>211</v>
      </c>
      <c r="D13" s="156"/>
      <c r="E13" s="157" t="s">
        <v>173</v>
      </c>
      <c r="H13" s="70"/>
      <c r="I13" s="70"/>
    </row>
    <row r="14" spans="1:5" ht="14.25">
      <c r="A14" s="152" t="s">
        <v>9</v>
      </c>
      <c r="B14" s="155" t="s">
        <v>10</v>
      </c>
      <c r="C14" s="156" t="s">
        <v>213</v>
      </c>
      <c r="D14" s="156"/>
      <c r="E14" s="157" t="s">
        <v>196</v>
      </c>
    </row>
    <row r="15" spans="1:10" ht="15">
      <c r="A15" s="152" t="s">
        <v>11</v>
      </c>
      <c r="B15" s="155" t="s">
        <v>12</v>
      </c>
      <c r="C15" s="31" t="s">
        <v>214</v>
      </c>
      <c r="D15" s="156"/>
      <c r="E15" s="157" t="s">
        <v>197</v>
      </c>
      <c r="H15" s="113"/>
      <c r="I15" s="113"/>
      <c r="J15" s="114"/>
    </row>
    <row r="16" spans="1:10" ht="15">
      <c r="A16" s="152" t="s">
        <v>119</v>
      </c>
      <c r="B16" s="155" t="s">
        <v>117</v>
      </c>
      <c r="C16" s="31" t="s">
        <v>212</v>
      </c>
      <c r="D16" s="156"/>
      <c r="E16" s="157" t="s">
        <v>410</v>
      </c>
      <c r="H16" s="113"/>
      <c r="I16" s="113"/>
      <c r="J16" s="114"/>
    </row>
    <row r="17" spans="1:10" ht="15">
      <c r="A17" s="162" t="s">
        <v>13</v>
      </c>
      <c r="B17" s="155"/>
      <c r="C17" s="156"/>
      <c r="D17" s="156"/>
      <c r="E17" s="157"/>
      <c r="H17" s="113"/>
      <c r="I17" s="113"/>
      <c r="J17" s="114"/>
    </row>
    <row r="18" spans="1:5" ht="14.25">
      <c r="A18" s="152" t="s">
        <v>14</v>
      </c>
      <c r="B18" s="155" t="s">
        <v>198</v>
      </c>
      <c r="C18" s="156" t="s">
        <v>195</v>
      </c>
      <c r="D18" s="156"/>
      <c r="E18" s="172" t="s">
        <v>149</v>
      </c>
    </row>
    <row r="19" spans="1:5" ht="14.25">
      <c r="A19" s="152"/>
      <c r="C19" s="166" t="s">
        <v>217</v>
      </c>
      <c r="D19" s="156"/>
      <c r="E19" s="157" t="s">
        <v>174</v>
      </c>
    </row>
    <row r="20" spans="1:5" ht="14.25">
      <c r="A20" s="152"/>
      <c r="B20" s="155"/>
      <c r="C20" s="156" t="s">
        <v>216</v>
      </c>
      <c r="D20" s="156"/>
      <c r="E20" s="171" t="s">
        <v>175</v>
      </c>
    </row>
    <row r="21" spans="1:5" ht="14.25">
      <c r="A21" s="152"/>
      <c r="B21" s="155"/>
      <c r="C21" s="31" t="s">
        <v>201</v>
      </c>
      <c r="D21" s="156"/>
      <c r="E21" s="157" t="s">
        <v>202</v>
      </c>
    </row>
    <row r="22" spans="1:5" ht="14.25">
      <c r="A22" s="152" t="s">
        <v>15</v>
      </c>
      <c r="B22" s="155" t="s">
        <v>200</v>
      </c>
      <c r="C22" s="156" t="s">
        <v>206</v>
      </c>
      <c r="D22" s="156"/>
      <c r="E22" s="157" t="s">
        <v>207</v>
      </c>
    </row>
    <row r="23" spans="1:5" ht="14.25">
      <c r="A23" s="152"/>
      <c r="B23" s="155" t="s">
        <v>199</v>
      </c>
      <c r="C23" s="156" t="s">
        <v>194</v>
      </c>
      <c r="D23" s="156"/>
      <c r="E23" s="157" t="s">
        <v>203</v>
      </c>
    </row>
    <row r="24" spans="1:5" ht="14.25">
      <c r="A24" s="152"/>
      <c r="B24" s="155"/>
      <c r="C24" s="156" t="s">
        <v>204</v>
      </c>
      <c r="D24" s="156"/>
      <c r="E24" s="157" t="s">
        <v>205</v>
      </c>
    </row>
    <row r="25" spans="1:5" ht="14.25">
      <c r="A25" s="152"/>
      <c r="B25" s="155"/>
      <c r="C25" s="156" t="s">
        <v>215</v>
      </c>
      <c r="E25" s="166" t="s">
        <v>242</v>
      </c>
    </row>
    <row r="26" spans="3:5" ht="14.25">
      <c r="C26" s="339" t="s">
        <v>340</v>
      </c>
      <c r="D26" s="156"/>
      <c r="E26" s="157" t="s">
        <v>232</v>
      </c>
    </row>
    <row r="27" spans="1:5" ht="14.25">
      <c r="A27" s="152" t="s">
        <v>118</v>
      </c>
      <c r="B27" s="155" t="s">
        <v>117</v>
      </c>
      <c r="C27" s="31" t="s">
        <v>218</v>
      </c>
      <c r="D27" s="156"/>
      <c r="E27" s="157"/>
    </row>
    <row r="28" ht="14.25">
      <c r="C28" s="166" t="s">
        <v>219</v>
      </c>
    </row>
    <row r="29" ht="14.25">
      <c r="C29" s="166" t="s">
        <v>412</v>
      </c>
    </row>
    <row r="30" spans="1:4" ht="14.25">
      <c r="A30" s="162" t="s">
        <v>16</v>
      </c>
      <c r="B30" s="163" t="s">
        <v>220</v>
      </c>
      <c r="D30" s="166" t="s">
        <v>494</v>
      </c>
    </row>
    <row r="31" spans="1:5" ht="14.25">
      <c r="A31" s="162"/>
      <c r="B31" s="163"/>
      <c r="D31" s="166" t="s">
        <v>335</v>
      </c>
      <c r="E31" s="337" t="s">
        <v>336</v>
      </c>
    </row>
    <row r="32" spans="1:5" ht="14.25">
      <c r="A32" s="152"/>
      <c r="B32" s="155" t="s">
        <v>227</v>
      </c>
      <c r="C32" s="31"/>
      <c r="D32" s="156" t="s">
        <v>228</v>
      </c>
      <c r="E32" s="157"/>
    </row>
    <row r="33" spans="3:5" ht="14.25">
      <c r="C33" s="154"/>
      <c r="D33" s="156"/>
      <c r="E33" s="157"/>
    </row>
    <row r="34" spans="1:5" ht="14.25">
      <c r="A34" s="796"/>
      <c r="B34" s="796"/>
      <c r="C34" s="156"/>
      <c r="D34" s="156"/>
      <c r="E34" s="157"/>
    </row>
    <row r="35" spans="1:5" ht="14.25">
      <c r="A35" s="152" t="s">
        <v>17</v>
      </c>
      <c r="B35" s="155"/>
      <c r="C35" s="154" t="s">
        <v>221</v>
      </c>
      <c r="D35" s="154"/>
      <c r="E35" s="154"/>
    </row>
    <row r="36" spans="1:5" ht="14.25">
      <c r="A36" s="152"/>
      <c r="B36" s="155"/>
      <c r="C36" s="154" t="s">
        <v>222</v>
      </c>
      <c r="E36" s="154"/>
    </row>
    <row r="37" spans="1:5" ht="14.25">
      <c r="A37" s="167" t="s">
        <v>223</v>
      </c>
      <c r="B37" s="155"/>
      <c r="C37" s="793" t="s">
        <v>224</v>
      </c>
      <c r="D37" s="793"/>
      <c r="E37" s="793"/>
    </row>
    <row r="38" spans="1:8" ht="14.25">
      <c r="A38" s="152" t="s">
        <v>225</v>
      </c>
      <c r="B38" s="152"/>
      <c r="C38" s="793" t="s">
        <v>226</v>
      </c>
      <c r="D38" s="793"/>
      <c r="E38" s="793"/>
      <c r="F38" s="31"/>
      <c r="G38" s="112"/>
      <c r="H38" s="111"/>
    </row>
    <row r="39" spans="1:5" ht="14.25">
      <c r="A39" s="152"/>
      <c r="B39" s="155"/>
      <c r="C39" s="793"/>
      <c r="D39" s="793"/>
      <c r="E39" s="793"/>
    </row>
    <row r="40" spans="1:5" ht="14.25">
      <c r="A40" s="152" t="s">
        <v>18</v>
      </c>
      <c r="B40" s="152"/>
      <c r="C40" s="238" t="s">
        <v>337</v>
      </c>
      <c r="D40" s="238"/>
      <c r="E40" s="238"/>
    </row>
    <row r="41" spans="2:5" ht="14.25">
      <c r="B41" s="155" t="s">
        <v>338</v>
      </c>
      <c r="C41" s="152"/>
      <c r="D41" s="152"/>
      <c r="E41" s="152"/>
    </row>
    <row r="42" ht="16.5">
      <c r="B42" s="166" t="s">
        <v>339</v>
      </c>
    </row>
    <row r="43" spans="1:5" ht="14.25">
      <c r="A43" s="152"/>
      <c r="B43" s="152"/>
      <c r="C43" s="152"/>
      <c r="D43" s="152"/>
      <c r="E43" s="152"/>
    </row>
    <row r="44" spans="1:5" ht="14.25">
      <c r="A44" s="155" t="s">
        <v>19</v>
      </c>
      <c r="B44" s="152"/>
      <c r="C44" s="152"/>
      <c r="D44" s="152"/>
      <c r="E44" s="152"/>
    </row>
    <row r="45" spans="1:5" ht="14.25">
      <c r="A45" s="155" t="s">
        <v>495</v>
      </c>
      <c r="B45" s="152"/>
      <c r="C45" s="152"/>
      <c r="D45" s="152"/>
      <c r="E45" s="152"/>
    </row>
    <row r="46" spans="1:5" ht="14.25">
      <c r="A46" s="155" t="s">
        <v>229</v>
      </c>
      <c r="B46" s="152"/>
      <c r="C46" s="152"/>
      <c r="D46" s="152"/>
      <c r="E46" s="152"/>
    </row>
    <row r="47" spans="2:5" ht="14.25">
      <c r="B47" s="152"/>
      <c r="C47" s="152"/>
      <c r="D47" s="152"/>
      <c r="E47" s="152"/>
    </row>
    <row r="48" spans="1:5" ht="14.25">
      <c r="A48" s="6" t="s">
        <v>496</v>
      </c>
      <c r="B48" s="152"/>
      <c r="C48" s="152"/>
      <c r="D48" s="152"/>
      <c r="E48" s="152"/>
    </row>
    <row r="49" spans="1:5" ht="16.5">
      <c r="A49" s="6" t="s">
        <v>497</v>
      </c>
      <c r="B49" s="164"/>
      <c r="C49" s="164"/>
      <c r="D49" s="164"/>
      <c r="E49" s="164"/>
    </row>
    <row r="50" spans="1:5" ht="12.75">
      <c r="A50" s="790" t="s">
        <v>230</v>
      </c>
      <c r="B50" s="790"/>
      <c r="C50" s="790"/>
      <c r="D50" s="790"/>
      <c r="E50" s="790"/>
    </row>
    <row r="51" spans="1:5" ht="12.75">
      <c r="A51" s="790"/>
      <c r="B51" s="790"/>
      <c r="C51" s="790"/>
      <c r="D51" s="790"/>
      <c r="E51" s="790"/>
    </row>
    <row r="52" spans="1:5" ht="12.75">
      <c r="A52" s="791"/>
      <c r="B52" s="791"/>
      <c r="C52" s="791"/>
      <c r="D52" s="791"/>
      <c r="E52" s="791"/>
    </row>
    <row r="53" spans="1:5" ht="18">
      <c r="A53" s="6"/>
      <c r="B53" s="168" t="s">
        <v>231</v>
      </c>
      <c r="C53" s="110"/>
      <c r="D53" s="110"/>
      <c r="E53" s="110"/>
    </row>
    <row r="54" spans="1:5" ht="19.5">
      <c r="A54" s="6"/>
      <c r="B54" s="115"/>
      <c r="C54" s="115"/>
      <c r="D54" s="338"/>
      <c r="E54" s="115"/>
    </row>
    <row r="55" spans="1:5" ht="12.75" customHeight="1">
      <c r="A55" s="792"/>
      <c r="B55" s="792"/>
      <c r="C55" s="792"/>
      <c r="D55" s="792"/>
      <c r="E55" s="792"/>
    </row>
    <row r="56" spans="1:5" ht="12.75">
      <c r="A56" s="791"/>
      <c r="B56" s="791"/>
      <c r="C56" s="791"/>
      <c r="D56" s="791"/>
      <c r="E56" s="791"/>
    </row>
  </sheetData>
  <sheetProtection/>
  <mergeCells count="11">
    <mergeCell ref="C39:E39"/>
    <mergeCell ref="A1:E1"/>
    <mergeCell ref="A2:E2"/>
    <mergeCell ref="F2:O2"/>
    <mergeCell ref="A34:B34"/>
    <mergeCell ref="C37:E37"/>
    <mergeCell ref="C38:E38"/>
    <mergeCell ref="A50:E51"/>
    <mergeCell ref="A52:E52"/>
    <mergeCell ref="A55:E55"/>
    <mergeCell ref="A56:E5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S7" sqref="S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4" width="10.75390625" style="0" customWidth="1"/>
    <col min="15" max="15" width="9.25390625" style="0" customWidth="1"/>
    <col min="16" max="16" width="6.75390625" style="0" customWidth="1"/>
  </cols>
  <sheetData>
    <row r="1" spans="1:16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</row>
    <row r="2" spans="1:16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</row>
    <row r="3" spans="1:12" ht="19.5" customHeight="1">
      <c r="A3" s="814" t="s">
        <v>383</v>
      </c>
      <c r="B3" s="814"/>
      <c r="C3" s="814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814"/>
      <c r="B4" s="814"/>
      <c r="C4" s="814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815" t="s">
        <v>21</v>
      </c>
      <c r="B6" s="812" t="s">
        <v>22</v>
      </c>
      <c r="C6" s="812" t="s">
        <v>8</v>
      </c>
      <c r="D6" s="812" t="s">
        <v>23</v>
      </c>
      <c r="E6" s="812" t="s">
        <v>24</v>
      </c>
      <c r="F6" s="812" t="s">
        <v>25</v>
      </c>
      <c r="G6" s="705" t="s">
        <v>26</v>
      </c>
      <c r="H6" s="705"/>
      <c r="I6" s="705"/>
      <c r="J6" s="707" t="s">
        <v>27</v>
      </c>
      <c r="K6" s="705" t="s">
        <v>28</v>
      </c>
      <c r="L6" s="705"/>
      <c r="M6" s="705"/>
      <c r="N6" s="707" t="s">
        <v>29</v>
      </c>
      <c r="O6" s="707" t="s">
        <v>30</v>
      </c>
      <c r="P6" s="778" t="s">
        <v>31</v>
      </c>
      <c r="S6" s="9"/>
      <c r="T6" s="9"/>
    </row>
    <row r="7" spans="1:20" ht="13.5" thickBot="1">
      <c r="A7" s="815"/>
      <c r="B7" s="812"/>
      <c r="C7" s="812"/>
      <c r="D7" s="812"/>
      <c r="E7" s="812"/>
      <c r="F7" s="812"/>
      <c r="G7" s="33" t="s">
        <v>32</v>
      </c>
      <c r="H7" s="33" t="s">
        <v>33</v>
      </c>
      <c r="I7" s="33" t="s">
        <v>34</v>
      </c>
      <c r="J7" s="804"/>
      <c r="K7" s="34" t="s">
        <v>32</v>
      </c>
      <c r="L7" s="33" t="s">
        <v>33</v>
      </c>
      <c r="M7" s="33" t="s">
        <v>34</v>
      </c>
      <c r="N7" s="804"/>
      <c r="O7" s="804"/>
      <c r="P7" s="779"/>
      <c r="S7" s="9"/>
      <c r="T7" s="9"/>
    </row>
    <row r="8" spans="1:20" ht="15" customHeight="1">
      <c r="A8" s="524">
        <v>1</v>
      </c>
      <c r="B8" s="530" t="s">
        <v>390</v>
      </c>
      <c r="C8" s="279" t="s">
        <v>122</v>
      </c>
      <c r="D8" s="279" t="s">
        <v>76</v>
      </c>
      <c r="E8" s="548" t="s">
        <v>399</v>
      </c>
      <c r="F8" s="531" t="s">
        <v>57</v>
      </c>
      <c r="G8" s="398">
        <v>95</v>
      </c>
      <c r="H8" s="398">
        <v>95</v>
      </c>
      <c r="I8" s="398">
        <v>94</v>
      </c>
      <c r="J8" s="545">
        <f>AVERAGE(G8:I8)</f>
        <v>94.66666666666667</v>
      </c>
      <c r="K8" s="663">
        <v>94</v>
      </c>
      <c r="L8" s="54">
        <v>98</v>
      </c>
      <c r="M8" s="54">
        <v>89</v>
      </c>
      <c r="N8" s="539">
        <f>((K8+L8+M8)-MIN(K8:M8))/2</f>
        <v>96</v>
      </c>
      <c r="O8" s="541">
        <f>J8+N8</f>
        <v>190.66666666666669</v>
      </c>
      <c r="P8" s="543">
        <f>VLOOKUP($A$8:$A$101,'Body do MiČR'!$B$3:$D$102,2,FALSE)</f>
        <v>100</v>
      </c>
      <c r="S8" s="9"/>
      <c r="T8" s="9"/>
    </row>
    <row r="9" spans="1:20" ht="15" customHeight="1">
      <c r="A9" s="528">
        <v>2</v>
      </c>
      <c r="B9" s="546" t="s">
        <v>402</v>
      </c>
      <c r="C9" s="177" t="s">
        <v>79</v>
      </c>
      <c r="D9" s="177" t="s">
        <v>76</v>
      </c>
      <c r="E9" s="526" t="s">
        <v>185</v>
      </c>
      <c r="F9" s="527" t="s">
        <v>64</v>
      </c>
      <c r="G9" s="378">
        <v>90</v>
      </c>
      <c r="H9" s="378">
        <v>94</v>
      </c>
      <c r="I9" s="378">
        <v>92</v>
      </c>
      <c r="J9" s="544">
        <f>AVERAGE(G9:I9)</f>
        <v>92</v>
      </c>
      <c r="K9" s="713">
        <v>100</v>
      </c>
      <c r="L9" s="525">
        <v>94</v>
      </c>
      <c r="M9" s="525">
        <v>95</v>
      </c>
      <c r="N9" s="538">
        <f>((K9+L9+M9)-MIN(K9:M9))/2</f>
        <v>97.5</v>
      </c>
      <c r="O9" s="540">
        <f>J9+N9</f>
        <v>189.5</v>
      </c>
      <c r="P9" s="542">
        <f>VLOOKUP($A$8:$A$101,'Body do MiČR'!$B$3:$D$102,2,FALSE)</f>
        <v>80</v>
      </c>
      <c r="S9" s="9"/>
      <c r="T9" s="9"/>
    </row>
    <row r="10" spans="1:20" ht="15" customHeight="1">
      <c r="A10" s="529">
        <v>3</v>
      </c>
      <c r="B10" s="546" t="s">
        <v>401</v>
      </c>
      <c r="C10" s="177" t="s">
        <v>80</v>
      </c>
      <c r="D10" s="177" t="s">
        <v>76</v>
      </c>
      <c r="E10" s="526" t="s">
        <v>400</v>
      </c>
      <c r="F10" s="527" t="s">
        <v>57</v>
      </c>
      <c r="G10" s="378">
        <v>90</v>
      </c>
      <c r="H10" s="378">
        <v>91</v>
      </c>
      <c r="I10" s="378">
        <v>93</v>
      </c>
      <c r="J10" s="371">
        <f>AVERAGE(G10:I10)</f>
        <v>91.33333333333333</v>
      </c>
      <c r="K10" s="431">
        <v>95</v>
      </c>
      <c r="L10" s="57">
        <v>89</v>
      </c>
      <c r="M10" s="57">
        <v>36</v>
      </c>
      <c r="N10" s="535">
        <f>((K10+L10+M10)-MIN(K10:M10))/2</f>
        <v>92</v>
      </c>
      <c r="O10" s="536">
        <f>J10+N10</f>
        <v>183.33333333333331</v>
      </c>
      <c r="P10" s="537">
        <f>VLOOKUP($A$8:$A$101,'Body do MiČR'!$B$3:$D$102,2,FALSE)</f>
        <v>60</v>
      </c>
      <c r="S10" s="9"/>
      <c r="T10" s="9"/>
    </row>
    <row r="11" spans="1:20" ht="15" customHeight="1" thickBot="1">
      <c r="A11" s="508">
        <v>4</v>
      </c>
      <c r="B11" s="547" t="s">
        <v>403</v>
      </c>
      <c r="C11" s="340" t="s">
        <v>134</v>
      </c>
      <c r="D11" s="340" t="s">
        <v>76</v>
      </c>
      <c r="E11" s="532" t="s">
        <v>400</v>
      </c>
      <c r="F11" s="533" t="s">
        <v>57</v>
      </c>
      <c r="G11" s="534">
        <v>89</v>
      </c>
      <c r="H11" s="534">
        <v>90</v>
      </c>
      <c r="I11" s="534">
        <v>91</v>
      </c>
      <c r="J11" s="510">
        <f>AVERAGE(G11:I11)</f>
        <v>90</v>
      </c>
      <c r="K11" s="704">
        <v>82</v>
      </c>
      <c r="L11" s="61">
        <v>88</v>
      </c>
      <c r="M11" s="61">
        <v>94</v>
      </c>
      <c r="N11" s="512">
        <f>((K11+L11+M11)-MIN(K11:M11))/2</f>
        <v>91</v>
      </c>
      <c r="O11" s="516">
        <f>J11+N11</f>
        <v>181</v>
      </c>
      <c r="P11" s="518">
        <f>VLOOKUP($A$8:$A$101,'Body do MiČR'!$B$3:$D$102,2,FALSE)</f>
        <v>50</v>
      </c>
      <c r="S11" s="9"/>
      <c r="T11" s="9"/>
    </row>
    <row r="12" ht="15" customHeight="1" thickBot="1"/>
    <row r="13" spans="2:16" ht="15" customHeight="1">
      <c r="B13" s="11" t="s">
        <v>26</v>
      </c>
      <c r="C13" s="780" t="s">
        <v>22</v>
      </c>
      <c r="D13" s="780"/>
      <c r="E13" s="12" t="s">
        <v>8</v>
      </c>
      <c r="F13" s="773" t="s">
        <v>35</v>
      </c>
      <c r="G13" s="773"/>
      <c r="H13" s="773"/>
      <c r="I13" s="774" t="s">
        <v>36</v>
      </c>
      <c r="J13" s="774"/>
      <c r="K13" s="775" t="s">
        <v>22</v>
      </c>
      <c r="L13" s="775"/>
      <c r="M13" s="775"/>
      <c r="N13" s="14" t="s">
        <v>8</v>
      </c>
      <c r="O13" s="773" t="s">
        <v>35</v>
      </c>
      <c r="P13" s="773"/>
    </row>
    <row r="14" spans="2:16" ht="15" customHeight="1">
      <c r="B14" s="18" t="s">
        <v>144</v>
      </c>
      <c r="C14" s="551" t="s">
        <v>334</v>
      </c>
      <c r="E14" s="551" t="s">
        <v>341</v>
      </c>
      <c r="F14" s="802"/>
      <c r="G14" s="802"/>
      <c r="H14" s="802"/>
      <c r="I14" s="789" t="s">
        <v>37</v>
      </c>
      <c r="J14" s="789"/>
      <c r="K14" s="786" t="s">
        <v>62</v>
      </c>
      <c r="L14" s="787"/>
      <c r="M14" s="788"/>
      <c r="N14" s="170" t="s">
        <v>197</v>
      </c>
      <c r="O14" s="802"/>
      <c r="P14" s="802"/>
    </row>
    <row r="15" spans="2:16" ht="15" customHeight="1">
      <c r="B15" s="18">
        <v>2</v>
      </c>
      <c r="C15" s="803" t="s">
        <v>71</v>
      </c>
      <c r="D15" s="803"/>
      <c r="E15" s="552" t="s">
        <v>172</v>
      </c>
      <c r="F15" s="802"/>
      <c r="G15" s="802"/>
      <c r="H15" s="802"/>
      <c r="I15" s="789" t="s">
        <v>38</v>
      </c>
      <c r="J15" s="789"/>
      <c r="K15" s="786" t="s">
        <v>206</v>
      </c>
      <c r="L15" s="787"/>
      <c r="M15" s="787"/>
      <c r="N15" s="360" t="s">
        <v>207</v>
      </c>
      <c r="O15" s="802"/>
      <c r="P15" s="802"/>
    </row>
    <row r="16" spans="2:16" ht="15" customHeight="1">
      <c r="B16" s="18">
        <v>3</v>
      </c>
      <c r="C16" s="803" t="s">
        <v>169</v>
      </c>
      <c r="D16" s="803"/>
      <c r="E16" s="552" t="s">
        <v>149</v>
      </c>
      <c r="F16" s="802"/>
      <c r="G16" s="802"/>
      <c r="H16" s="802"/>
      <c r="I16" s="785"/>
      <c r="J16" s="785"/>
      <c r="K16" s="786" t="s">
        <v>194</v>
      </c>
      <c r="L16" s="787"/>
      <c r="M16" s="788"/>
      <c r="N16" s="170" t="s">
        <v>203</v>
      </c>
      <c r="O16" s="802"/>
      <c r="P16" s="802"/>
    </row>
    <row r="17" spans="2:16" ht="15" customHeight="1">
      <c r="B17" s="15"/>
      <c r="C17" s="803"/>
      <c r="D17" s="803"/>
      <c r="E17" s="16"/>
      <c r="F17" s="802"/>
      <c r="G17" s="802"/>
      <c r="H17" s="802"/>
      <c r="I17" s="785"/>
      <c r="J17" s="785"/>
      <c r="K17" s="782" t="s">
        <v>204</v>
      </c>
      <c r="L17" s="783"/>
      <c r="M17" s="783"/>
      <c r="N17" s="360" t="s">
        <v>205</v>
      </c>
      <c r="O17" s="802"/>
      <c r="P17" s="802"/>
    </row>
    <row r="18" spans="2:16" ht="15" customHeight="1">
      <c r="B18" s="15"/>
      <c r="C18" s="803"/>
      <c r="D18" s="803"/>
      <c r="E18" s="16"/>
      <c r="F18" s="802"/>
      <c r="G18" s="802"/>
      <c r="H18" s="802"/>
      <c r="I18" s="781"/>
      <c r="J18" s="781"/>
      <c r="K18" s="782" t="s">
        <v>340</v>
      </c>
      <c r="L18" s="783"/>
      <c r="M18" s="783"/>
      <c r="N18" s="553" t="s">
        <v>232</v>
      </c>
      <c r="O18" s="802"/>
      <c r="P18" s="802"/>
    </row>
    <row r="19" spans="2:16" ht="15" customHeight="1">
      <c r="B19" s="15"/>
      <c r="C19" s="803"/>
      <c r="D19" s="803"/>
      <c r="E19" s="16"/>
      <c r="F19" s="802"/>
      <c r="G19" s="802"/>
      <c r="H19" s="802"/>
      <c r="I19" s="784" t="s">
        <v>39</v>
      </c>
      <c r="J19" s="784"/>
      <c r="K19" s="551" t="s">
        <v>240</v>
      </c>
      <c r="L19" s="551"/>
      <c r="M19" s="551"/>
      <c r="N19" s="550" t="s">
        <v>173</v>
      </c>
      <c r="O19" s="802"/>
      <c r="P19" s="802"/>
    </row>
    <row r="20" spans="2:16" ht="15" customHeight="1" thickBot="1">
      <c r="B20" s="19" t="s">
        <v>40</v>
      </c>
      <c r="C20" s="799"/>
      <c r="D20" s="799"/>
      <c r="E20" s="20"/>
      <c r="F20" s="797"/>
      <c r="G20" s="797"/>
      <c r="H20" s="797"/>
      <c r="I20" s="800" t="s">
        <v>40</v>
      </c>
      <c r="J20" s="800"/>
      <c r="K20" s="801" t="s">
        <v>241</v>
      </c>
      <c r="L20" s="801"/>
      <c r="M20" s="801"/>
      <c r="N20" s="20"/>
      <c r="O20" s="797"/>
      <c r="P20" s="797"/>
    </row>
    <row r="21" spans="1:11" ht="15" customHeight="1">
      <c r="A21" s="21"/>
      <c r="B21" s="21"/>
      <c r="C21" s="798"/>
      <c r="D21" s="798"/>
      <c r="E21" s="21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4"/>
      <c r="G24" s="22"/>
      <c r="H24" s="23"/>
      <c r="I24" s="23"/>
      <c r="J24" s="23"/>
      <c r="K24" s="23"/>
    </row>
    <row r="25" spans="1:11" ht="15" customHeight="1">
      <c r="A25" s="21"/>
      <c r="B25" s="24"/>
      <c r="C25" s="24"/>
      <c r="E25" s="25"/>
      <c r="F25" s="22"/>
      <c r="G25" s="22"/>
      <c r="H25" s="23"/>
      <c r="I25" s="23"/>
      <c r="J25" s="23"/>
      <c r="K25" s="23"/>
    </row>
    <row r="26" spans="1:3" ht="15" customHeight="1">
      <c r="A26" s="21"/>
      <c r="B26" s="24"/>
      <c r="C26" s="24"/>
    </row>
    <row r="27" spans="1:3" ht="15" customHeight="1">
      <c r="A27" s="21"/>
      <c r="B27" s="24"/>
      <c r="C27" s="24"/>
    </row>
  </sheetData>
  <mergeCells count="54">
    <mergeCell ref="A1:J1"/>
    <mergeCell ref="A2:J2"/>
    <mergeCell ref="A3:C4"/>
    <mergeCell ref="A6:A7"/>
    <mergeCell ref="B6:B7"/>
    <mergeCell ref="C6:C7"/>
    <mergeCell ref="D6:D7"/>
    <mergeCell ref="E6:E7"/>
    <mergeCell ref="F6:F7"/>
    <mergeCell ref="G6:I6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O14:P14"/>
    <mergeCell ref="C15:D15"/>
    <mergeCell ref="F15:H15"/>
    <mergeCell ref="I15:J15"/>
    <mergeCell ref="K15:M15"/>
    <mergeCell ref="O15:P15"/>
    <mergeCell ref="F14:H14"/>
    <mergeCell ref="I14:J14"/>
    <mergeCell ref="K14:M14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8:P18"/>
    <mergeCell ref="C19:D19"/>
    <mergeCell ref="F19:H19"/>
    <mergeCell ref="I19:J19"/>
    <mergeCell ref="O19:P19"/>
    <mergeCell ref="C18:D18"/>
    <mergeCell ref="F18:H18"/>
    <mergeCell ref="I18:J18"/>
    <mergeCell ref="K18:M18"/>
    <mergeCell ref="O20:P20"/>
    <mergeCell ref="C21:D21"/>
    <mergeCell ref="C20:D20"/>
    <mergeCell ref="F20:H20"/>
    <mergeCell ref="I20:J20"/>
    <mergeCell ref="K20:M20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showZeros="0" zoomScalePageLayoutView="0" workbookViewId="0" topLeftCell="A1">
      <selection activeCell="Q11" sqref="Q1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4" width="10.125" style="0" customWidth="1"/>
    <col min="15" max="15" width="9.25390625" style="0" customWidth="1"/>
    <col min="16" max="16" width="6.75390625" style="0" customWidth="1"/>
  </cols>
  <sheetData>
    <row r="1" spans="1:16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</row>
    <row r="2" spans="1:16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</row>
    <row r="3" spans="1:12" ht="19.5" customHeight="1">
      <c r="A3" s="814" t="s">
        <v>384</v>
      </c>
      <c r="B3" s="814"/>
      <c r="C3" s="814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814"/>
      <c r="B4" s="814"/>
      <c r="C4" s="814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815" t="s">
        <v>21</v>
      </c>
      <c r="B6" s="812" t="s">
        <v>22</v>
      </c>
      <c r="C6" s="812" t="s">
        <v>8</v>
      </c>
      <c r="D6" s="812" t="s">
        <v>23</v>
      </c>
      <c r="E6" s="812" t="s">
        <v>24</v>
      </c>
      <c r="F6" s="812" t="s">
        <v>25</v>
      </c>
      <c r="G6" s="705" t="s">
        <v>26</v>
      </c>
      <c r="H6" s="705"/>
      <c r="I6" s="705"/>
      <c r="J6" s="707" t="s">
        <v>27</v>
      </c>
      <c r="K6" s="705" t="s">
        <v>28</v>
      </c>
      <c r="L6" s="705"/>
      <c r="M6" s="705"/>
      <c r="N6" s="707" t="s">
        <v>29</v>
      </c>
      <c r="O6" s="707" t="s">
        <v>30</v>
      </c>
      <c r="P6" s="778" t="s">
        <v>31</v>
      </c>
      <c r="S6" s="9"/>
      <c r="T6" s="9"/>
    </row>
    <row r="7" spans="1:20" ht="13.5" thickBot="1">
      <c r="A7" s="815"/>
      <c r="B7" s="812"/>
      <c r="C7" s="812"/>
      <c r="D7" s="812"/>
      <c r="E7" s="812"/>
      <c r="F7" s="812"/>
      <c r="G7" s="33" t="s">
        <v>32</v>
      </c>
      <c r="H7" s="33" t="s">
        <v>33</v>
      </c>
      <c r="I7" s="33" t="s">
        <v>34</v>
      </c>
      <c r="J7" s="804"/>
      <c r="K7" s="34" t="s">
        <v>32</v>
      </c>
      <c r="L7" s="33" t="s">
        <v>33</v>
      </c>
      <c r="M7" s="33" t="s">
        <v>34</v>
      </c>
      <c r="N7" s="804"/>
      <c r="O7" s="804"/>
      <c r="P7" s="779"/>
      <c r="S7" s="9"/>
      <c r="T7" s="9"/>
    </row>
    <row r="8" spans="1:20" ht="15" customHeight="1">
      <c r="A8" s="524">
        <v>1</v>
      </c>
      <c r="B8" s="560" t="s">
        <v>407</v>
      </c>
      <c r="C8" s="567" t="s">
        <v>404</v>
      </c>
      <c r="D8" s="279" t="s">
        <v>356</v>
      </c>
      <c r="E8" s="568" t="s">
        <v>406</v>
      </c>
      <c r="F8" s="561" t="s">
        <v>64</v>
      </c>
      <c r="G8" s="398">
        <v>93</v>
      </c>
      <c r="H8" s="398">
        <v>92</v>
      </c>
      <c r="I8" s="398">
        <v>94</v>
      </c>
      <c r="J8" s="386">
        <f>AVERAGE(G8:I8)</f>
        <v>93</v>
      </c>
      <c r="K8" s="663">
        <v>95</v>
      </c>
      <c r="L8" s="54">
        <v>95</v>
      </c>
      <c r="M8" s="54">
        <v>100</v>
      </c>
      <c r="N8" s="511">
        <f>((K8+L8+M8)-MIN(K8:M8))/2</f>
        <v>97.5</v>
      </c>
      <c r="O8" s="513">
        <f>J8+N8</f>
        <v>190.5</v>
      </c>
      <c r="P8" s="515">
        <f>VLOOKUP($A$8:$A$100,'Body do MiČR'!$B$3:$D$102,2,FALSE)</f>
        <v>100</v>
      </c>
      <c r="S8" s="9"/>
      <c r="T8" s="9"/>
    </row>
    <row r="9" spans="1:20" ht="15" customHeight="1">
      <c r="A9" s="529">
        <v>2</v>
      </c>
      <c r="B9" s="565" t="s">
        <v>348</v>
      </c>
      <c r="C9" s="563" t="s">
        <v>320</v>
      </c>
      <c r="D9" s="637" t="s">
        <v>326</v>
      </c>
      <c r="E9" s="556" t="s">
        <v>406</v>
      </c>
      <c r="F9" s="557" t="s">
        <v>64</v>
      </c>
      <c r="G9" s="379">
        <v>92</v>
      </c>
      <c r="H9" s="379">
        <v>89</v>
      </c>
      <c r="I9" s="379">
        <v>93</v>
      </c>
      <c r="J9" s="371">
        <f>AVERAGE(G9:I9)</f>
        <v>91.33333333333333</v>
      </c>
      <c r="K9" s="431">
        <v>100</v>
      </c>
      <c r="L9" s="57">
        <v>87</v>
      </c>
      <c r="M9" s="57">
        <v>95</v>
      </c>
      <c r="N9" s="535">
        <f>((K9+L9+M9)-MIN(K9:M9))/2</f>
        <v>97.5</v>
      </c>
      <c r="O9" s="536">
        <f>J9+N9</f>
        <v>188.83333333333331</v>
      </c>
      <c r="P9" s="537">
        <f>VLOOKUP($A$8:$A$100,'Body do MiČR'!$B$3:$D$102,2,FALSE)</f>
        <v>80</v>
      </c>
      <c r="S9" s="9"/>
      <c r="T9" s="9"/>
    </row>
    <row r="10" spans="1:20" ht="15" customHeight="1" thickBot="1">
      <c r="A10" s="508">
        <v>3</v>
      </c>
      <c r="B10" s="566" t="s">
        <v>408</v>
      </c>
      <c r="C10" s="562" t="s">
        <v>405</v>
      </c>
      <c r="D10" s="564" t="s">
        <v>323</v>
      </c>
      <c r="E10" s="558" t="s">
        <v>406</v>
      </c>
      <c r="F10" s="559" t="s">
        <v>64</v>
      </c>
      <c r="G10" s="381">
        <v>85</v>
      </c>
      <c r="H10" s="381">
        <v>85</v>
      </c>
      <c r="I10" s="381">
        <v>88</v>
      </c>
      <c r="J10" s="510">
        <f>AVERAGE(G10:I10)</f>
        <v>86</v>
      </c>
      <c r="K10" s="704">
        <v>87</v>
      </c>
      <c r="L10" s="61">
        <v>94</v>
      </c>
      <c r="M10" s="61">
        <v>89</v>
      </c>
      <c r="N10" s="512">
        <f>((K10+L10+M10)-MIN(K10:M10))/2</f>
        <v>91.5</v>
      </c>
      <c r="O10" s="516">
        <f>J10+N10</f>
        <v>177.5</v>
      </c>
      <c r="P10" s="518">
        <f>VLOOKUP($A$8:$A$100,'Body do MiČR'!$B$3:$D$102,2,FALSE)</f>
        <v>60</v>
      </c>
      <c r="S10" s="9"/>
      <c r="T10" s="9"/>
    </row>
    <row r="11" ht="15" customHeight="1" thickBot="1"/>
    <row r="12" spans="2:16" ht="15" customHeight="1">
      <c r="B12" s="11" t="s">
        <v>26</v>
      </c>
      <c r="C12" s="780" t="s">
        <v>22</v>
      </c>
      <c r="D12" s="780"/>
      <c r="E12" s="12" t="s">
        <v>8</v>
      </c>
      <c r="F12" s="773" t="s">
        <v>35</v>
      </c>
      <c r="G12" s="773"/>
      <c r="H12" s="773"/>
      <c r="I12" s="774" t="s">
        <v>36</v>
      </c>
      <c r="J12" s="774"/>
      <c r="K12" s="775" t="s">
        <v>22</v>
      </c>
      <c r="L12" s="775"/>
      <c r="M12" s="775"/>
      <c r="N12" s="14" t="s">
        <v>8</v>
      </c>
      <c r="O12" s="773" t="s">
        <v>35</v>
      </c>
      <c r="P12" s="773"/>
    </row>
    <row r="13" spans="2:16" ht="15" customHeight="1">
      <c r="B13" s="18" t="s">
        <v>144</v>
      </c>
      <c r="C13" s="551" t="s">
        <v>334</v>
      </c>
      <c r="D13" s="604"/>
      <c r="E13" s="551" t="s">
        <v>341</v>
      </c>
      <c r="F13" s="802"/>
      <c r="G13" s="802"/>
      <c r="H13" s="802"/>
      <c r="I13" s="789" t="s">
        <v>37</v>
      </c>
      <c r="J13" s="789"/>
      <c r="K13" s="786" t="s">
        <v>62</v>
      </c>
      <c r="L13" s="787"/>
      <c r="M13" s="788"/>
      <c r="N13" s="170" t="s">
        <v>197</v>
      </c>
      <c r="O13" s="802"/>
      <c r="P13" s="802"/>
    </row>
    <row r="14" spans="2:16" ht="15" customHeight="1">
      <c r="B14" s="18">
        <v>2</v>
      </c>
      <c r="C14" s="803" t="s">
        <v>71</v>
      </c>
      <c r="D14" s="803"/>
      <c r="E14" s="552" t="s">
        <v>172</v>
      </c>
      <c r="F14" s="802"/>
      <c r="G14" s="802"/>
      <c r="H14" s="802"/>
      <c r="I14" s="789" t="s">
        <v>38</v>
      </c>
      <c r="J14" s="789"/>
      <c r="K14" s="786" t="s">
        <v>206</v>
      </c>
      <c r="L14" s="787"/>
      <c r="M14" s="787"/>
      <c r="N14" s="360" t="s">
        <v>207</v>
      </c>
      <c r="O14" s="802"/>
      <c r="P14" s="802"/>
    </row>
    <row r="15" spans="2:16" ht="15" customHeight="1">
      <c r="B15" s="18">
        <v>3</v>
      </c>
      <c r="C15" s="803" t="s">
        <v>169</v>
      </c>
      <c r="D15" s="803"/>
      <c r="E15" s="552" t="s">
        <v>149</v>
      </c>
      <c r="F15" s="802"/>
      <c r="G15" s="802"/>
      <c r="H15" s="802"/>
      <c r="I15" s="785"/>
      <c r="J15" s="785"/>
      <c r="K15" s="786" t="s">
        <v>194</v>
      </c>
      <c r="L15" s="787"/>
      <c r="M15" s="788"/>
      <c r="N15" s="170" t="s">
        <v>203</v>
      </c>
      <c r="O15" s="802"/>
      <c r="P15" s="802"/>
    </row>
    <row r="16" spans="2:16" ht="15" customHeight="1">
      <c r="B16" s="15"/>
      <c r="C16" s="803"/>
      <c r="D16" s="803"/>
      <c r="E16" s="16"/>
      <c r="F16" s="802"/>
      <c r="G16" s="802"/>
      <c r="H16" s="802"/>
      <c r="I16" s="785"/>
      <c r="J16" s="785"/>
      <c r="K16" s="782" t="s">
        <v>204</v>
      </c>
      <c r="L16" s="783"/>
      <c r="M16" s="783"/>
      <c r="N16" s="360" t="s">
        <v>205</v>
      </c>
      <c r="O16" s="802"/>
      <c r="P16" s="802"/>
    </row>
    <row r="17" spans="2:16" ht="15" customHeight="1">
      <c r="B17" s="15"/>
      <c r="C17" s="803"/>
      <c r="D17" s="803"/>
      <c r="E17" s="16"/>
      <c r="F17" s="802"/>
      <c r="G17" s="802"/>
      <c r="H17" s="802"/>
      <c r="I17" s="781"/>
      <c r="J17" s="781"/>
      <c r="K17" s="782" t="s">
        <v>340</v>
      </c>
      <c r="L17" s="783"/>
      <c r="M17" s="783"/>
      <c r="N17" s="553" t="s">
        <v>232</v>
      </c>
      <c r="O17" s="802"/>
      <c r="P17" s="802"/>
    </row>
    <row r="18" spans="2:16" ht="15" customHeight="1">
      <c r="B18" s="15"/>
      <c r="C18" s="803"/>
      <c r="D18" s="803"/>
      <c r="E18" s="16"/>
      <c r="F18" s="802"/>
      <c r="G18" s="802"/>
      <c r="H18" s="802"/>
      <c r="I18" s="784" t="s">
        <v>39</v>
      </c>
      <c r="J18" s="784"/>
      <c r="K18" s="551" t="s">
        <v>240</v>
      </c>
      <c r="L18" s="551"/>
      <c r="M18" s="551"/>
      <c r="N18" s="550" t="s">
        <v>173</v>
      </c>
      <c r="O18" s="802"/>
      <c r="P18" s="802"/>
    </row>
    <row r="19" spans="2:16" ht="15" customHeight="1" thickBot="1">
      <c r="B19" s="19" t="s">
        <v>40</v>
      </c>
      <c r="C19" s="799"/>
      <c r="D19" s="799"/>
      <c r="E19" s="20"/>
      <c r="F19" s="797"/>
      <c r="G19" s="797"/>
      <c r="H19" s="797"/>
      <c r="I19" s="800" t="s">
        <v>40</v>
      </c>
      <c r="J19" s="800"/>
      <c r="K19" s="801" t="s">
        <v>241</v>
      </c>
      <c r="L19" s="801"/>
      <c r="M19" s="801"/>
      <c r="N19" s="20"/>
      <c r="O19" s="797"/>
      <c r="P19" s="797"/>
    </row>
    <row r="20" spans="1:11" ht="15" customHeight="1">
      <c r="A20" s="21"/>
      <c r="B20" s="21"/>
      <c r="C20" s="798"/>
      <c r="D20" s="798"/>
      <c r="E20" s="21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4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2"/>
      <c r="G24" s="22"/>
      <c r="H24" s="23"/>
      <c r="I24" s="23"/>
      <c r="J24" s="23"/>
      <c r="K24" s="23"/>
    </row>
    <row r="25" spans="1:3" ht="15" customHeight="1">
      <c r="A25" s="21"/>
      <c r="B25" s="24"/>
      <c r="C25" s="24"/>
    </row>
    <row r="26" spans="1:3" ht="15" customHeight="1">
      <c r="A26" s="21"/>
      <c r="B26" s="24"/>
      <c r="C26" s="24"/>
    </row>
  </sheetData>
  <sheetProtection/>
  <mergeCells count="54">
    <mergeCell ref="A1:J1"/>
    <mergeCell ref="A2:J2"/>
    <mergeCell ref="O19:P19"/>
    <mergeCell ref="C20:D20"/>
    <mergeCell ref="C19:D19"/>
    <mergeCell ref="F19:H19"/>
    <mergeCell ref="I19:J19"/>
    <mergeCell ref="K19:M19"/>
    <mergeCell ref="O17:P17"/>
    <mergeCell ref="C18:D18"/>
    <mergeCell ref="C17:D17"/>
    <mergeCell ref="F17:H17"/>
    <mergeCell ref="I17:J17"/>
    <mergeCell ref="K17:M17"/>
    <mergeCell ref="F18:H18"/>
    <mergeCell ref="I18:J18"/>
    <mergeCell ref="O18:P18"/>
    <mergeCell ref="O15:P15"/>
    <mergeCell ref="O16:P16"/>
    <mergeCell ref="C16:D16"/>
    <mergeCell ref="F16:H16"/>
    <mergeCell ref="I16:J16"/>
    <mergeCell ref="K16:M16"/>
    <mergeCell ref="C15:D15"/>
    <mergeCell ref="F15:H15"/>
    <mergeCell ref="I15:J15"/>
    <mergeCell ref="K15:M15"/>
    <mergeCell ref="O13:P13"/>
    <mergeCell ref="C14:D14"/>
    <mergeCell ref="F14:H14"/>
    <mergeCell ref="I14:J14"/>
    <mergeCell ref="K14:M14"/>
    <mergeCell ref="O14:P14"/>
    <mergeCell ref="F13:H13"/>
    <mergeCell ref="I13:J13"/>
    <mergeCell ref="K13:M13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G6:I6"/>
    <mergeCell ref="A6:A7"/>
    <mergeCell ref="B6:B7"/>
    <mergeCell ref="C6:C7"/>
    <mergeCell ref="A3:C4"/>
    <mergeCell ref="D6:D7"/>
    <mergeCell ref="E6:E7"/>
    <mergeCell ref="F6:F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PageLayoutView="0" workbookViewId="0" topLeftCell="A1">
      <selection activeCell="N24" sqref="N2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37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7.25390625" style="0" customWidth="1"/>
    <col min="22" max="22" width="5.875" style="0" customWidth="1"/>
    <col min="23" max="23" width="7.25390625" style="0" customWidth="1"/>
    <col min="24" max="24" width="5.875" style="0" customWidth="1"/>
    <col min="25" max="25" width="7.25390625" style="0" customWidth="1"/>
    <col min="26" max="26" width="8.625" style="0" customWidth="1"/>
    <col min="27" max="27" width="6.25390625" style="0" customWidth="1"/>
    <col min="30" max="30" width="3.875" style="0" customWidth="1"/>
    <col min="31" max="31" width="7.00390625" style="0" customWidth="1"/>
  </cols>
  <sheetData>
    <row r="1" spans="1:27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4" ht="19.5" customHeight="1">
      <c r="A3" s="835" t="s">
        <v>183</v>
      </c>
      <c r="B3" s="835"/>
      <c r="C3" s="26"/>
      <c r="D3" s="8"/>
      <c r="E3" s="8"/>
      <c r="F3" s="8"/>
      <c r="G3" s="8"/>
      <c r="H3" s="8"/>
      <c r="I3" s="8"/>
      <c r="J3" s="8"/>
      <c r="K3" s="8"/>
      <c r="L3" s="103"/>
      <c r="M3" s="8"/>
      <c r="N3" s="8"/>
      <c r="O3" s="8"/>
      <c r="P3" s="48"/>
      <c r="Q3" s="46"/>
      <c r="R3" s="47"/>
      <c r="S3" s="8"/>
      <c r="T3" s="8"/>
      <c r="U3" s="8"/>
      <c r="V3" s="8"/>
      <c r="W3" s="8"/>
      <c r="X3" s="8"/>
    </row>
    <row r="4" spans="1:24" ht="19.5" customHeight="1">
      <c r="A4" s="835"/>
      <c r="B4" s="835"/>
      <c r="C4" s="2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/>
      <c r="Q4" s="67"/>
      <c r="R4" s="48"/>
      <c r="S4" s="8"/>
      <c r="T4" s="8"/>
      <c r="U4" s="8"/>
      <c r="V4" s="8"/>
      <c r="W4" s="8"/>
      <c r="X4" s="8"/>
    </row>
    <row r="5" spans="28:29" ht="12" customHeight="1" thickBot="1">
      <c r="AB5" s="9"/>
      <c r="AC5" s="9"/>
    </row>
    <row r="6" spans="1:31" s="105" customFormat="1" ht="15" customHeight="1" thickBot="1">
      <c r="A6" s="816" t="s">
        <v>21</v>
      </c>
      <c r="B6" s="813" t="s">
        <v>22</v>
      </c>
      <c r="C6" s="813" t="s">
        <v>8</v>
      </c>
      <c r="D6" s="813" t="s">
        <v>23</v>
      </c>
      <c r="E6" s="813" t="s">
        <v>24</v>
      </c>
      <c r="F6" s="813" t="s">
        <v>25</v>
      </c>
      <c r="G6" s="40" t="s">
        <v>167</v>
      </c>
      <c r="H6" s="40" t="s">
        <v>93</v>
      </c>
      <c r="I6" s="41" t="s">
        <v>94</v>
      </c>
      <c r="J6" s="97" t="s">
        <v>95</v>
      </c>
      <c r="K6" s="97" t="s">
        <v>106</v>
      </c>
      <c r="L6" s="846" t="s">
        <v>166</v>
      </c>
      <c r="M6" s="847"/>
      <c r="N6" s="847"/>
      <c r="O6" s="848"/>
      <c r="P6" s="707" t="s">
        <v>107</v>
      </c>
      <c r="Q6" s="818" t="s">
        <v>96</v>
      </c>
      <c r="R6" s="818"/>
      <c r="S6" s="849"/>
      <c r="T6" s="850" t="s">
        <v>163</v>
      </c>
      <c r="U6" s="851"/>
      <c r="V6" s="851"/>
      <c r="W6" s="851"/>
      <c r="X6" s="851"/>
      <c r="Y6" s="851"/>
      <c r="Z6" s="707" t="s">
        <v>164</v>
      </c>
      <c r="AA6" s="778" t="s">
        <v>31</v>
      </c>
      <c r="AB6" s="104"/>
      <c r="AC6" s="845" t="s">
        <v>128</v>
      </c>
      <c r="AE6" s="106"/>
    </row>
    <row r="7" spans="1:31" s="105" customFormat="1" ht="15" customHeight="1" thickBot="1">
      <c r="A7" s="816"/>
      <c r="B7" s="813"/>
      <c r="C7" s="813"/>
      <c r="D7" s="813"/>
      <c r="E7" s="813"/>
      <c r="F7" s="813"/>
      <c r="G7" s="42" t="s">
        <v>97</v>
      </c>
      <c r="H7" s="42" t="s">
        <v>108</v>
      </c>
      <c r="I7" s="42" t="s">
        <v>98</v>
      </c>
      <c r="J7" s="101" t="s">
        <v>165</v>
      </c>
      <c r="K7" s="100">
        <f>(AVERAGE(G8:G12)*POWER(AVERAGE(H8:H12),1/2))/POWER(AVERAGE(I8:I12),1/3)</f>
        <v>403.6410661290796</v>
      </c>
      <c r="L7" s="107" t="s">
        <v>32</v>
      </c>
      <c r="M7" s="107" t="s">
        <v>33</v>
      </c>
      <c r="N7" s="107" t="s">
        <v>34</v>
      </c>
      <c r="O7" s="43" t="s">
        <v>30</v>
      </c>
      <c r="P7" s="707"/>
      <c r="Q7" s="43" t="s">
        <v>99</v>
      </c>
      <c r="R7" s="43" t="s">
        <v>100</v>
      </c>
      <c r="S7" s="44" t="s">
        <v>101</v>
      </c>
      <c r="T7" s="214" t="s">
        <v>157</v>
      </c>
      <c r="U7" s="208" t="s">
        <v>158</v>
      </c>
      <c r="V7" s="209" t="s">
        <v>159</v>
      </c>
      <c r="W7" s="209" t="s">
        <v>162</v>
      </c>
      <c r="X7" s="209" t="s">
        <v>160</v>
      </c>
      <c r="Y7" s="209" t="s">
        <v>161</v>
      </c>
      <c r="Z7" s="707"/>
      <c r="AA7" s="778"/>
      <c r="AB7" s="104"/>
      <c r="AC7" s="845"/>
      <c r="AE7" s="106"/>
    </row>
    <row r="8" spans="1:31" ht="15" customHeight="1" thickBot="1">
      <c r="A8" s="248">
        <v>1</v>
      </c>
      <c r="B8" s="244" t="s">
        <v>281</v>
      </c>
      <c r="C8" s="245" t="s">
        <v>105</v>
      </c>
      <c r="D8" s="246" t="s">
        <v>249</v>
      </c>
      <c r="E8" s="247" t="s">
        <v>254</v>
      </c>
      <c r="F8" s="183" t="s">
        <v>102</v>
      </c>
      <c r="G8" s="242">
        <v>995.8</v>
      </c>
      <c r="H8" s="188">
        <v>0.724</v>
      </c>
      <c r="I8" s="188">
        <v>20.4</v>
      </c>
      <c r="J8" s="224">
        <f>G8*SQRT(H8)/(456*POWER(I8,1/3))</f>
        <v>0.680037987169383</v>
      </c>
      <c r="K8" s="225">
        <f>ROUND(IF(J8&gt;1,J8/J8^(2*LOG10(J8)),J8*J8^(2*LOG10(J8))),5)</f>
        <v>0.77379</v>
      </c>
      <c r="L8" s="134"/>
      <c r="M8" s="134"/>
      <c r="N8" s="134"/>
      <c r="O8" s="202">
        <v>91.667</v>
      </c>
      <c r="P8" s="226">
        <f>K8-(O8/200)</f>
        <v>0.315455</v>
      </c>
      <c r="Q8" s="135">
        <v>1708</v>
      </c>
      <c r="R8" s="135">
        <v>1572</v>
      </c>
      <c r="S8" s="211">
        <v>1686</v>
      </c>
      <c r="T8" s="235">
        <f>P8*Q8</f>
        <v>538.79714</v>
      </c>
      <c r="U8" s="715">
        <f>ROUND((MIN($T$8:$T$12)/T8)*50,3)</f>
        <v>50</v>
      </c>
      <c r="V8" s="215">
        <f>P8*R8</f>
        <v>495.89525999999995</v>
      </c>
      <c r="W8" s="722">
        <f>ROUND((MIN($V$8:$V$12)/V8)*50,3)</f>
        <v>50</v>
      </c>
      <c r="X8" s="215">
        <f>P8*S8</f>
        <v>531.85713</v>
      </c>
      <c r="Y8" s="216">
        <f>ROUND((MIN($X$8:$X$12)/X8)*50,3)</f>
        <v>50</v>
      </c>
      <c r="Z8" s="206">
        <f>ROUND(O8+U8+W8+Y8-(MIN(U8,W8,Y8)),3)</f>
        <v>191.667</v>
      </c>
      <c r="AA8" s="138">
        <f>VLOOKUP($A$8:$A$82,'Body do MiČR'!$B$3:$D$102,2,FALSE)</f>
        <v>100</v>
      </c>
      <c r="AB8" s="9"/>
      <c r="AC8" s="63">
        <f>MIN(U8,W8,Y8)</f>
        <v>50</v>
      </c>
      <c r="AE8" s="66"/>
    </row>
    <row r="9" spans="1:31" ht="15" customHeight="1" thickBot="1">
      <c r="A9" s="173">
        <v>2</v>
      </c>
      <c r="B9" s="231" t="s">
        <v>280</v>
      </c>
      <c r="C9" s="176" t="s">
        <v>116</v>
      </c>
      <c r="D9" s="177" t="s">
        <v>248</v>
      </c>
      <c r="E9" s="182" t="s">
        <v>253</v>
      </c>
      <c r="F9" s="184" t="s">
        <v>255</v>
      </c>
      <c r="G9" s="185">
        <v>871</v>
      </c>
      <c r="H9" s="243">
        <v>0.7</v>
      </c>
      <c r="I9" s="243">
        <v>11.11</v>
      </c>
      <c r="J9" s="229">
        <f>G9*SQRT(H9)/(456*POWER(I9,1/3))</f>
        <v>0.7161944964319329</v>
      </c>
      <c r="K9" s="230">
        <f>ROUND(IF(J9&gt;1,J9/J9^(2*LOG10(J9)),J9*J9^(2*LOG10(J9))),5)</f>
        <v>0.78897</v>
      </c>
      <c r="L9" s="174"/>
      <c r="M9" s="174"/>
      <c r="N9" s="174"/>
      <c r="O9" s="205">
        <v>90.333</v>
      </c>
      <c r="P9" s="227">
        <f>K9-(O9/200)</f>
        <v>0.33730499999999997</v>
      </c>
      <c r="Q9" s="175">
        <v>2491</v>
      </c>
      <c r="R9" s="175">
        <v>1975</v>
      </c>
      <c r="S9" s="212">
        <v>1749</v>
      </c>
      <c r="T9" s="237">
        <f>P9*Q9</f>
        <v>840.2267549999999</v>
      </c>
      <c r="U9" s="723">
        <f>ROUND((MIN($T$8:$T$12)/T9)*50,3)</f>
        <v>32.063</v>
      </c>
      <c r="V9" s="92">
        <f>P9*R9</f>
        <v>666.177375</v>
      </c>
      <c r="W9" s="98">
        <f>ROUND((MIN($V$8:$V$12)/V9)*50,3)</f>
        <v>37.219</v>
      </c>
      <c r="X9" s="92">
        <f>P9*S9</f>
        <v>589.9464449999999</v>
      </c>
      <c r="Y9" s="217">
        <f>ROUND((MIN($X$8:$X$12)/X9)*50,3)</f>
        <v>45.077</v>
      </c>
      <c r="Z9" s="206">
        <f>ROUND(O9+U9+W9+Y9-(MIN(U9,W9,Y9)),3)</f>
        <v>172.629</v>
      </c>
      <c r="AA9" s="138">
        <f>VLOOKUP($A$8:$A$82,'Body do MiČR'!$B$3:$D$102,2,FALSE)</f>
        <v>80</v>
      </c>
      <c r="AB9" s="9"/>
      <c r="AC9" s="63">
        <f>MIN(U9,W9,Y9)</f>
        <v>32.063</v>
      </c>
      <c r="AE9" s="66"/>
    </row>
    <row r="10" spans="1:31" ht="15" customHeight="1" thickBot="1">
      <c r="A10" s="173">
        <v>3</v>
      </c>
      <c r="B10" s="232" t="s">
        <v>277</v>
      </c>
      <c r="C10" s="718" t="s">
        <v>243</v>
      </c>
      <c r="D10" s="240" t="s">
        <v>244</v>
      </c>
      <c r="E10" s="241" t="s">
        <v>250</v>
      </c>
      <c r="F10" s="184" t="s">
        <v>102</v>
      </c>
      <c r="G10" s="187">
        <v>720</v>
      </c>
      <c r="H10" s="721">
        <v>0.56</v>
      </c>
      <c r="I10" s="721">
        <v>7.5</v>
      </c>
      <c r="J10" s="227">
        <f>G10*SQRT(H10)/(456*POWER(I10,1/3))</f>
        <v>0.6036352312147124</v>
      </c>
      <c r="K10" s="228">
        <f>ROUND(IF(J10&gt;1,J10/J10^(2*LOG10(J10)),J10*J10^(2*LOG10(J10))),5)</f>
        <v>0.75317</v>
      </c>
      <c r="L10" s="174"/>
      <c r="M10" s="174"/>
      <c r="N10" s="174"/>
      <c r="O10" s="205">
        <v>88.333</v>
      </c>
      <c r="P10" s="227">
        <f>K10-(O10/200)</f>
        <v>0.31150500000000003</v>
      </c>
      <c r="Q10" s="175">
        <v>6228</v>
      </c>
      <c r="R10" s="175">
        <v>3106</v>
      </c>
      <c r="S10" s="212">
        <v>2362</v>
      </c>
      <c r="T10" s="236">
        <f>P10*Q10</f>
        <v>1940.0531400000002</v>
      </c>
      <c r="U10" s="723">
        <f>ROUND((MIN($T$8:$T$12)/T10)*50,3)</f>
        <v>13.886</v>
      </c>
      <c r="V10" s="92">
        <f>P10*R10</f>
        <v>967.5345300000001</v>
      </c>
      <c r="W10" s="98">
        <f>ROUND((MIN($V$8:$V$12)/V10)*50,3)</f>
        <v>25.627</v>
      </c>
      <c r="X10" s="92">
        <f>P10*S10</f>
        <v>735.7748100000001</v>
      </c>
      <c r="Y10" s="217">
        <f>ROUND((MIN($X$8:$X$12)/X10)*50,3)</f>
        <v>36.143</v>
      </c>
      <c r="Z10" s="206">
        <f>ROUND(O10+U10+W10+Y10-(MIN(U10,W10,Y10)),3)</f>
        <v>150.103</v>
      </c>
      <c r="AA10" s="138">
        <f>VLOOKUP($A$8:$A$82,'Body do MiČR'!$B$3:$D$102,2,FALSE)</f>
        <v>60</v>
      </c>
      <c r="AB10" s="9"/>
      <c r="AC10" s="63">
        <f>MIN(U10,W10,Y10)</f>
        <v>13.886</v>
      </c>
      <c r="AE10" s="66"/>
    </row>
    <row r="11" spans="1:31" ht="15" customHeight="1">
      <c r="A11" s="173">
        <v>4</v>
      </c>
      <c r="B11" s="569" t="s">
        <v>278</v>
      </c>
      <c r="C11" s="717" t="s">
        <v>245</v>
      </c>
      <c r="D11" s="406" t="s">
        <v>246</v>
      </c>
      <c r="E11" s="570" t="s">
        <v>251</v>
      </c>
      <c r="F11" s="719">
        <v>0.05555555555555555</v>
      </c>
      <c r="G11" s="572">
        <v>1300</v>
      </c>
      <c r="H11" s="720">
        <v>2</v>
      </c>
      <c r="I11" s="720">
        <v>30</v>
      </c>
      <c r="J11" s="222">
        <f>G11*SQRT(H11)/(456*POWER(I11,1/3))</f>
        <v>1.2975370150931986</v>
      </c>
      <c r="K11" s="223">
        <f>ROUND(IF(J11&gt;1,J11/J11^(2*LOG10(J11)),J11*J11^(2*LOG10(J11))),5)</f>
        <v>1.22328</v>
      </c>
      <c r="L11" s="174"/>
      <c r="M11" s="174"/>
      <c r="N11" s="174"/>
      <c r="O11" s="205">
        <v>87.667</v>
      </c>
      <c r="P11" s="222">
        <f>K11-(O11/200)</f>
        <v>0.7849449999999999</v>
      </c>
      <c r="Q11" s="175">
        <v>1485</v>
      </c>
      <c r="R11" s="175">
        <v>1435</v>
      </c>
      <c r="S11" s="212">
        <v>1419</v>
      </c>
      <c r="T11" s="234">
        <f>P11*Q11</f>
        <v>1165.6433249999998</v>
      </c>
      <c r="U11" s="210">
        <f>ROUND((MIN($T$8:$T$12)/T11)*50,3)</f>
        <v>23.112</v>
      </c>
      <c r="V11" s="92">
        <f>P11*R11</f>
        <v>1126.3960749999999</v>
      </c>
      <c r="W11" s="724">
        <f>ROUND((MIN($V$8:$V$12)/V11)*50,3)</f>
        <v>22.012</v>
      </c>
      <c r="X11" s="92">
        <f>P11*S11</f>
        <v>1113.8369549999998</v>
      </c>
      <c r="Y11" s="217">
        <f>ROUND((MIN($X$8:$X$12)/X11)*50,3)</f>
        <v>23.875</v>
      </c>
      <c r="Z11" s="206">
        <f>ROUND(O11+U11+W11+Y11-(MIN(U11,W11,Y11)),3)</f>
        <v>134.654</v>
      </c>
      <c r="AA11" s="138">
        <f>VLOOKUP($A$8:$A$82,'Body do MiČR'!$B$3:$D$102,2,FALSE)</f>
        <v>50</v>
      </c>
      <c r="AB11" s="9"/>
      <c r="AC11" s="63">
        <f>MIN(U11,W11,Y11)</f>
        <v>22.012</v>
      </c>
      <c r="AE11" s="66"/>
    </row>
    <row r="12" spans="1:31" ht="15" customHeight="1" thickBot="1">
      <c r="A12" s="71">
        <v>5</v>
      </c>
      <c r="B12" s="506" t="s">
        <v>279</v>
      </c>
      <c r="C12" s="573" t="s">
        <v>247</v>
      </c>
      <c r="D12" s="496" t="s">
        <v>76</v>
      </c>
      <c r="E12" s="574" t="s">
        <v>252</v>
      </c>
      <c r="F12" s="294" t="s">
        <v>52</v>
      </c>
      <c r="G12" s="575">
        <v>1220</v>
      </c>
      <c r="H12" s="576">
        <v>1.23</v>
      </c>
      <c r="I12" s="577" t="s">
        <v>256</v>
      </c>
      <c r="J12" s="96">
        <f>G12*SQRT(H12)/(456*POWER(I12,1/3))</f>
        <v>1.125979578191694</v>
      </c>
      <c r="K12" s="139">
        <f>ROUND(IF(J12&gt;1,J12/J12^(2*LOG10(J12)),J12*J12^(2*LOG10(J12))),5)</f>
        <v>1.11229</v>
      </c>
      <c r="L12" s="140"/>
      <c r="M12" s="140"/>
      <c r="N12" s="140"/>
      <c r="O12" s="204">
        <v>92</v>
      </c>
      <c r="P12" s="96">
        <f>K12-(O12/200)</f>
        <v>0.65229</v>
      </c>
      <c r="Q12" s="141">
        <v>1996</v>
      </c>
      <c r="R12" s="141">
        <v>7765</v>
      </c>
      <c r="S12" s="213">
        <v>5905</v>
      </c>
      <c r="T12" s="218">
        <f>P12*Q12</f>
        <v>1301.9708400000002</v>
      </c>
      <c r="U12" s="219">
        <f>ROUND((MIN($T$8:$T$12)/T12)*50,3)</f>
        <v>20.692</v>
      </c>
      <c r="V12" s="220">
        <f>P12*R12</f>
        <v>5065.03185</v>
      </c>
      <c r="W12" s="725">
        <f>ROUND((MIN($V$8:$V$12)/V12)*50,3)</f>
        <v>4.895</v>
      </c>
      <c r="X12" s="220">
        <f>P12*S12</f>
        <v>3851.7724500000004</v>
      </c>
      <c r="Y12" s="716">
        <f>ROUND((MIN($X$8:$X$12)/X12)*50,3)</f>
        <v>6.904</v>
      </c>
      <c r="Z12" s="207">
        <f>ROUND(O12+U12+W12+Y12-(MIN(U12,W12,Y12)),3)</f>
        <v>119.596</v>
      </c>
      <c r="AA12" s="144">
        <f>VLOOKUP($A$8:$A$82,'Body do MiČR'!$B$3:$D$102,2,FALSE)</f>
        <v>45</v>
      </c>
      <c r="AB12" s="9"/>
      <c r="AC12" s="63">
        <f>MIN(U12,W12,Y12)</f>
        <v>4.895</v>
      </c>
      <c r="AE12" s="66"/>
    </row>
    <row r="13" ht="15" customHeight="1" thickBot="1">
      <c r="AE13" s="66"/>
    </row>
    <row r="14" spans="2:31" ht="15" customHeight="1">
      <c r="B14" s="11" t="s">
        <v>26</v>
      </c>
      <c r="C14" s="780" t="s">
        <v>22</v>
      </c>
      <c r="D14" s="780"/>
      <c r="E14" s="12" t="s">
        <v>8</v>
      </c>
      <c r="F14" s="773" t="s">
        <v>35</v>
      </c>
      <c r="G14" s="773"/>
      <c r="H14" s="773"/>
      <c r="I14" s="774" t="s">
        <v>36</v>
      </c>
      <c r="J14" s="774"/>
      <c r="K14" s="774"/>
      <c r="L14" s="774"/>
      <c r="M14" s="775" t="s">
        <v>22</v>
      </c>
      <c r="N14" s="775"/>
      <c r="O14" s="775"/>
      <c r="P14" s="775"/>
      <c r="Q14" s="780" t="s">
        <v>8</v>
      </c>
      <c r="R14" s="780"/>
      <c r="S14" s="780"/>
      <c r="T14" s="773" t="s">
        <v>35</v>
      </c>
      <c r="U14" s="773"/>
      <c r="V14" s="773"/>
      <c r="W14" s="773"/>
      <c r="X14" s="21"/>
      <c r="Y14" s="21"/>
      <c r="Z14" s="21"/>
      <c r="AA14" s="21"/>
      <c r="AE14" s="66"/>
    </row>
    <row r="15" spans="2:31" ht="15" customHeight="1">
      <c r="B15" s="15" t="s">
        <v>144</v>
      </c>
      <c r="C15" s="803" t="s">
        <v>414</v>
      </c>
      <c r="D15" s="803"/>
      <c r="E15" s="16"/>
      <c r="F15" s="852"/>
      <c r="G15" s="852"/>
      <c r="H15" s="852"/>
      <c r="I15" s="789" t="s">
        <v>37</v>
      </c>
      <c r="J15" s="789"/>
      <c r="K15" s="789"/>
      <c r="L15" s="789"/>
      <c r="M15" s="786" t="s">
        <v>409</v>
      </c>
      <c r="N15" s="787"/>
      <c r="O15" s="787"/>
      <c r="P15" s="788"/>
      <c r="Q15" s="843" t="s">
        <v>410</v>
      </c>
      <c r="R15" s="843"/>
      <c r="S15" s="843"/>
      <c r="T15" s="844"/>
      <c r="U15" s="844"/>
      <c r="V15" s="844"/>
      <c r="W15" s="844"/>
      <c r="X15" s="25"/>
      <c r="Y15" s="25"/>
      <c r="Z15" s="25"/>
      <c r="AA15" s="25"/>
      <c r="AE15" s="66"/>
    </row>
    <row r="16" spans="2:31" ht="15" customHeight="1">
      <c r="B16" s="18">
        <v>2</v>
      </c>
      <c r="C16" s="803"/>
      <c r="D16" s="803"/>
      <c r="E16" s="16"/>
      <c r="F16" s="852"/>
      <c r="G16" s="852"/>
      <c r="H16" s="852"/>
      <c r="I16" s="855" t="s">
        <v>38</v>
      </c>
      <c r="J16" s="855"/>
      <c r="K16" s="855"/>
      <c r="L16" s="855"/>
      <c r="M16" s="854" t="s">
        <v>192</v>
      </c>
      <c r="N16" s="854"/>
      <c r="O16" s="854"/>
      <c r="P16" s="854"/>
      <c r="Q16" s="803"/>
      <c r="R16" s="803"/>
      <c r="S16" s="803"/>
      <c r="T16" s="844"/>
      <c r="U16" s="844"/>
      <c r="V16" s="844"/>
      <c r="W16" s="844"/>
      <c r="X16" s="25"/>
      <c r="Y16" s="25"/>
      <c r="Z16" s="25"/>
      <c r="AA16" s="25"/>
      <c r="AE16" s="66"/>
    </row>
    <row r="17" spans="2:31" ht="15" customHeight="1">
      <c r="B17" s="18">
        <v>3</v>
      </c>
      <c r="C17" s="803"/>
      <c r="D17" s="803"/>
      <c r="E17" s="87"/>
      <c r="F17" s="852"/>
      <c r="G17" s="852"/>
      <c r="H17" s="852"/>
      <c r="I17" s="853"/>
      <c r="J17" s="853"/>
      <c r="K17" s="853"/>
      <c r="L17" s="853"/>
      <c r="M17" s="854" t="s">
        <v>411</v>
      </c>
      <c r="N17" s="854"/>
      <c r="O17" s="854"/>
      <c r="P17" s="854"/>
      <c r="Q17" s="803"/>
      <c r="R17" s="803"/>
      <c r="S17" s="803"/>
      <c r="T17" s="844"/>
      <c r="U17" s="844"/>
      <c r="V17" s="844"/>
      <c r="W17" s="844"/>
      <c r="X17" s="25"/>
      <c r="Y17" s="25"/>
      <c r="Z17" s="25"/>
      <c r="AA17" s="25"/>
      <c r="AE17" s="66"/>
    </row>
    <row r="18" spans="2:31" ht="15" customHeight="1">
      <c r="B18" s="15"/>
      <c r="C18" s="803"/>
      <c r="D18" s="803"/>
      <c r="E18" s="16"/>
      <c r="F18" s="852"/>
      <c r="G18" s="852"/>
      <c r="H18" s="852"/>
      <c r="I18" s="853"/>
      <c r="J18" s="853"/>
      <c r="K18" s="853"/>
      <c r="L18" s="853"/>
      <c r="M18" s="854" t="s">
        <v>413</v>
      </c>
      <c r="N18" s="854"/>
      <c r="O18" s="854"/>
      <c r="P18" s="854"/>
      <c r="Q18" s="803"/>
      <c r="R18" s="803"/>
      <c r="S18" s="803"/>
      <c r="T18" s="844"/>
      <c r="U18" s="844"/>
      <c r="V18" s="844"/>
      <c r="W18" s="844"/>
      <c r="X18" s="25"/>
      <c r="Y18" s="25"/>
      <c r="Z18" s="25"/>
      <c r="AA18" s="25"/>
      <c r="AE18" s="66"/>
    </row>
    <row r="19" spans="2:31" ht="15" customHeight="1">
      <c r="B19" s="15"/>
      <c r="C19" s="803"/>
      <c r="D19" s="803"/>
      <c r="E19" s="16"/>
      <c r="F19" s="852"/>
      <c r="G19" s="852"/>
      <c r="H19" s="852"/>
      <c r="I19" s="853"/>
      <c r="J19" s="853"/>
      <c r="K19" s="853"/>
      <c r="L19" s="853"/>
      <c r="M19" s="854"/>
      <c r="N19" s="854"/>
      <c r="O19" s="854"/>
      <c r="P19" s="854"/>
      <c r="Q19" s="803"/>
      <c r="R19" s="803"/>
      <c r="S19" s="803"/>
      <c r="T19" s="844"/>
      <c r="U19" s="844"/>
      <c r="V19" s="844"/>
      <c r="W19" s="844"/>
      <c r="X19" s="25"/>
      <c r="Y19" s="25"/>
      <c r="Z19" s="25"/>
      <c r="AA19" s="25"/>
      <c r="AE19" s="66"/>
    </row>
    <row r="20" spans="2:31" ht="15" customHeight="1">
      <c r="B20" s="15"/>
      <c r="C20" s="803"/>
      <c r="D20" s="803"/>
      <c r="E20" s="16"/>
      <c r="F20" s="802"/>
      <c r="G20" s="802"/>
      <c r="H20" s="802"/>
      <c r="I20" s="855" t="s">
        <v>39</v>
      </c>
      <c r="J20" s="855"/>
      <c r="K20" s="855"/>
      <c r="L20" s="855"/>
      <c r="M20" s="786" t="s">
        <v>380</v>
      </c>
      <c r="N20" s="787"/>
      <c r="O20" s="787"/>
      <c r="P20" s="788"/>
      <c r="Q20" s="843" t="s">
        <v>173</v>
      </c>
      <c r="R20" s="843"/>
      <c r="S20" s="843"/>
      <c r="T20" s="844"/>
      <c r="U20" s="844"/>
      <c r="V20" s="844"/>
      <c r="W20" s="844"/>
      <c r="X20" s="25"/>
      <c r="Y20" s="25"/>
      <c r="Z20" s="25"/>
      <c r="AA20" s="25"/>
      <c r="AE20" s="66"/>
    </row>
    <row r="21" spans="2:31" ht="15" customHeight="1" thickBot="1">
      <c r="B21" s="19" t="s">
        <v>40</v>
      </c>
      <c r="C21" s="799"/>
      <c r="D21" s="799"/>
      <c r="E21" s="20"/>
      <c r="F21" s="797"/>
      <c r="G21" s="797"/>
      <c r="H21" s="797"/>
      <c r="I21" s="857" t="s">
        <v>40</v>
      </c>
      <c r="J21" s="857"/>
      <c r="K21" s="857"/>
      <c r="L21" s="857"/>
      <c r="M21" s="858" t="s">
        <v>382</v>
      </c>
      <c r="N21" s="859"/>
      <c r="O21" s="859"/>
      <c r="P21" s="860"/>
      <c r="Q21" s="799"/>
      <c r="R21" s="799"/>
      <c r="S21" s="799"/>
      <c r="T21" s="856"/>
      <c r="U21" s="856"/>
      <c r="V21" s="856"/>
      <c r="W21" s="856"/>
      <c r="X21" s="25"/>
      <c r="Y21" s="25"/>
      <c r="Z21" s="25"/>
      <c r="AA21" s="25"/>
      <c r="AE21" s="66"/>
    </row>
    <row r="22" ht="15" customHeight="1">
      <c r="AE22" s="66"/>
    </row>
    <row r="23" ht="12.75">
      <c r="AE23" s="66"/>
    </row>
    <row r="24" ht="12.75">
      <c r="AE24" s="66"/>
    </row>
    <row r="25" ht="12.75">
      <c r="AE25" s="66"/>
    </row>
    <row r="26" ht="12.75">
      <c r="AE26" s="66"/>
    </row>
    <row r="27" ht="12.75">
      <c r="AE27" s="66"/>
    </row>
    <row r="28" ht="12.75">
      <c r="AE28" s="66"/>
    </row>
    <row r="29" ht="12.75">
      <c r="AE29" s="66"/>
    </row>
    <row r="30" ht="12.75">
      <c r="AE30" s="66"/>
    </row>
    <row r="31" ht="12.75">
      <c r="AE31" s="66"/>
    </row>
    <row r="32" ht="12.75">
      <c r="AE32" s="66"/>
    </row>
    <row r="33" ht="12.75">
      <c r="AE33" s="66"/>
    </row>
    <row r="34" ht="12.75">
      <c r="AE34" s="66"/>
    </row>
    <row r="35" ht="12.75">
      <c r="AE35" s="66"/>
    </row>
    <row r="36" ht="12.75">
      <c r="AE36" s="66"/>
    </row>
  </sheetData>
  <sheetProtection/>
  <mergeCells count="64">
    <mergeCell ref="I21:L21"/>
    <mergeCell ref="M21:P21"/>
    <mergeCell ref="I20:L20"/>
    <mergeCell ref="M20:P20"/>
    <mergeCell ref="C20:D20"/>
    <mergeCell ref="F20:H20"/>
    <mergeCell ref="C21:D21"/>
    <mergeCell ref="F21:H21"/>
    <mergeCell ref="Q20:S20"/>
    <mergeCell ref="T20:W20"/>
    <mergeCell ref="Q21:S21"/>
    <mergeCell ref="T21:W21"/>
    <mergeCell ref="Q18:S18"/>
    <mergeCell ref="T18:W18"/>
    <mergeCell ref="Q19:S19"/>
    <mergeCell ref="T19:W19"/>
    <mergeCell ref="C18:D18"/>
    <mergeCell ref="F18:H18"/>
    <mergeCell ref="I18:L18"/>
    <mergeCell ref="M18:P18"/>
    <mergeCell ref="C19:D19"/>
    <mergeCell ref="F19:H19"/>
    <mergeCell ref="I19:L19"/>
    <mergeCell ref="M19:P19"/>
    <mergeCell ref="C16:D16"/>
    <mergeCell ref="F16:H16"/>
    <mergeCell ref="C17:D17"/>
    <mergeCell ref="F17:H17"/>
    <mergeCell ref="I15:L15"/>
    <mergeCell ref="M15:P15"/>
    <mergeCell ref="Q17:S17"/>
    <mergeCell ref="T17:W17"/>
    <mergeCell ref="I17:L17"/>
    <mergeCell ref="M17:P17"/>
    <mergeCell ref="I16:L16"/>
    <mergeCell ref="M16:P16"/>
    <mergeCell ref="Q16:S16"/>
    <mergeCell ref="T16:W16"/>
    <mergeCell ref="C14:D14"/>
    <mergeCell ref="F14:H14"/>
    <mergeCell ref="C15:D15"/>
    <mergeCell ref="F15:H15"/>
    <mergeCell ref="Q14:S14"/>
    <mergeCell ref="T14:W14"/>
    <mergeCell ref="P6:P7"/>
    <mergeCell ref="L6:O6"/>
    <mergeCell ref="Q6:S6"/>
    <mergeCell ref="T6:Y6"/>
    <mergeCell ref="I14:L14"/>
    <mergeCell ref="M14:P14"/>
    <mergeCell ref="AA6:AA7"/>
    <mergeCell ref="Z6:Z7"/>
    <mergeCell ref="A1:J1"/>
    <mergeCell ref="A2:J2"/>
    <mergeCell ref="Q15:S15"/>
    <mergeCell ref="T15:W15"/>
    <mergeCell ref="AC6:AC7"/>
    <mergeCell ref="A3:B4"/>
    <mergeCell ref="A6:A7"/>
    <mergeCell ref="B6:B7"/>
    <mergeCell ref="C6:C7"/>
    <mergeCell ref="D6:D7"/>
    <mergeCell ref="E6:E7"/>
    <mergeCell ref="F6:F7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T15" sqref="T15"/>
    </sheetView>
  </sheetViews>
  <sheetFormatPr defaultColWidth="9.00390625" defaultRowHeight="12.75"/>
  <cols>
    <col min="1" max="1" width="5.00390625" style="0" customWidth="1"/>
    <col min="2" max="2" width="19.25390625" style="0" customWidth="1"/>
    <col min="3" max="3" width="8.75390625" style="0" customWidth="1"/>
    <col min="4" max="4" width="24.75390625" style="0" customWidth="1"/>
    <col min="5" max="5" width="15.625" style="0" customWidth="1"/>
    <col min="6" max="6" width="7.00390625" style="0" customWidth="1"/>
    <col min="7" max="9" width="5.375" style="0" customWidth="1"/>
    <col min="10" max="10" width="8.25390625" style="0" customWidth="1"/>
    <col min="11" max="13" width="5.375" style="0" customWidth="1"/>
    <col min="14" max="14" width="8.25390625" style="0" customWidth="1"/>
    <col min="15" max="17" width="5.75390625" style="0" customWidth="1"/>
    <col min="18" max="20" width="8.25390625" style="0" customWidth="1"/>
    <col min="21" max="21" width="6.75390625" style="0" customWidth="1"/>
  </cols>
  <sheetData>
    <row r="1" spans="1:21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16" ht="19.5" customHeight="1">
      <c r="A3" s="814" t="s">
        <v>65</v>
      </c>
      <c r="B3" s="814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9.5" customHeight="1">
      <c r="A4" s="814"/>
      <c r="B4" s="814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2:23" ht="12" customHeight="1" thickBot="1">
      <c r="V5" s="9"/>
      <c r="W5" s="9"/>
    </row>
    <row r="6" spans="1:23" ht="12.75" customHeight="1" thickBot="1">
      <c r="A6" s="816" t="s">
        <v>21</v>
      </c>
      <c r="B6" s="813" t="s">
        <v>22</v>
      </c>
      <c r="C6" s="813" t="s">
        <v>8</v>
      </c>
      <c r="D6" s="813" t="s">
        <v>23</v>
      </c>
      <c r="E6" s="813" t="s">
        <v>24</v>
      </c>
      <c r="F6" s="813" t="s">
        <v>25</v>
      </c>
      <c r="G6" s="705" t="s">
        <v>26</v>
      </c>
      <c r="H6" s="705"/>
      <c r="I6" s="705"/>
      <c r="J6" s="707" t="s">
        <v>27</v>
      </c>
      <c r="K6" s="820" t="s">
        <v>66</v>
      </c>
      <c r="L6" s="820"/>
      <c r="M6" s="820"/>
      <c r="N6" s="707" t="s">
        <v>67</v>
      </c>
      <c r="O6" s="705" t="s">
        <v>28</v>
      </c>
      <c r="P6" s="705"/>
      <c r="Q6" s="705"/>
      <c r="R6" s="707" t="s">
        <v>29</v>
      </c>
      <c r="S6" s="707" t="s">
        <v>68</v>
      </c>
      <c r="T6" s="707" t="s">
        <v>30</v>
      </c>
      <c r="U6" s="778" t="s">
        <v>31</v>
      </c>
      <c r="V6" s="9"/>
      <c r="W6" s="9"/>
    </row>
    <row r="7" spans="1:23" ht="13.5" thickBot="1">
      <c r="A7" s="816"/>
      <c r="B7" s="813"/>
      <c r="C7" s="813"/>
      <c r="D7" s="813"/>
      <c r="E7" s="813"/>
      <c r="F7" s="813"/>
      <c r="G7" s="10" t="s">
        <v>32</v>
      </c>
      <c r="H7" s="10" t="s">
        <v>33</v>
      </c>
      <c r="I7" s="10" t="s">
        <v>34</v>
      </c>
      <c r="J7" s="707"/>
      <c r="K7" s="33" t="s">
        <v>32</v>
      </c>
      <c r="L7" s="33" t="s">
        <v>33</v>
      </c>
      <c r="M7" s="33" t="s">
        <v>34</v>
      </c>
      <c r="N7" s="804"/>
      <c r="O7" s="34" t="s">
        <v>32</v>
      </c>
      <c r="P7" s="33" t="s">
        <v>33</v>
      </c>
      <c r="Q7" s="33" t="s">
        <v>34</v>
      </c>
      <c r="R7" s="804"/>
      <c r="S7" s="707"/>
      <c r="T7" s="804"/>
      <c r="U7" s="778"/>
      <c r="V7" s="9"/>
      <c r="W7" s="9"/>
    </row>
    <row r="8" spans="1:23" ht="15" customHeight="1">
      <c r="A8" s="313">
        <v>1</v>
      </c>
      <c r="B8" s="362" t="s">
        <v>374</v>
      </c>
      <c r="C8" s="422" t="s">
        <v>72</v>
      </c>
      <c r="D8" s="246" t="s">
        <v>236</v>
      </c>
      <c r="E8" s="423" t="s">
        <v>371</v>
      </c>
      <c r="F8" s="364" t="s">
        <v>373</v>
      </c>
      <c r="G8" s="397">
        <v>92</v>
      </c>
      <c r="H8" s="398">
        <v>95</v>
      </c>
      <c r="I8" s="398">
        <v>94</v>
      </c>
      <c r="J8" s="72">
        <f aca="true" t="shared" si="0" ref="J8:J13">AVERAGE(G8:I8)</f>
        <v>93.66666666666667</v>
      </c>
      <c r="K8" s="424">
        <v>96</v>
      </c>
      <c r="L8" s="425">
        <v>97</v>
      </c>
      <c r="M8" s="398">
        <v>96</v>
      </c>
      <c r="N8" s="426">
        <f aca="true" t="shared" si="1" ref="N8:N13">AVERAGE(K8:M8)</f>
        <v>96.33333333333333</v>
      </c>
      <c r="O8" s="714">
        <v>70</v>
      </c>
      <c r="P8" s="429">
        <v>94</v>
      </c>
      <c r="Q8" s="429">
        <v>94</v>
      </c>
      <c r="R8" s="430">
        <f aca="true" t="shared" si="2" ref="R8:R13">((O8+P8+Q8)-MIN(O8:Q8))</f>
        <v>188</v>
      </c>
      <c r="S8" s="436">
        <f aca="true" t="shared" si="3" ref="S8:S13">J8+N8</f>
        <v>190</v>
      </c>
      <c r="T8" s="442">
        <f aca="true" t="shared" si="4" ref="T8:T13">R8+S8</f>
        <v>378</v>
      </c>
      <c r="U8" s="439">
        <f>VLOOKUP($A$8:$A$88,'Body do MiČR'!$B$3:$D$102,2,FALSE)</f>
        <v>100</v>
      </c>
      <c r="V8" s="9"/>
      <c r="W8" s="9"/>
    </row>
    <row r="9" spans="1:23" ht="15" customHeight="1">
      <c r="A9" s="83">
        <v>2</v>
      </c>
      <c r="B9" s="402" t="s">
        <v>375</v>
      </c>
      <c r="C9" s="307" t="s">
        <v>364</v>
      </c>
      <c r="D9" s="305" t="s">
        <v>131</v>
      </c>
      <c r="E9" s="394" t="s">
        <v>63</v>
      </c>
      <c r="F9" s="395" t="s">
        <v>48</v>
      </c>
      <c r="G9" s="399">
        <v>91</v>
      </c>
      <c r="H9" s="378">
        <v>93</v>
      </c>
      <c r="I9" s="378">
        <v>90</v>
      </c>
      <c r="J9" s="73">
        <f t="shared" si="0"/>
        <v>91.33333333333333</v>
      </c>
      <c r="K9" s="400">
        <v>95</v>
      </c>
      <c r="L9" s="401">
        <v>94</v>
      </c>
      <c r="M9" s="378">
        <v>95</v>
      </c>
      <c r="N9" s="427">
        <f t="shared" si="1"/>
        <v>94.66666666666667</v>
      </c>
      <c r="O9" s="431">
        <v>91</v>
      </c>
      <c r="P9" s="57">
        <v>97</v>
      </c>
      <c r="Q9" s="59">
        <v>86</v>
      </c>
      <c r="R9" s="432">
        <f t="shared" si="2"/>
        <v>188</v>
      </c>
      <c r="S9" s="437">
        <f t="shared" si="3"/>
        <v>186</v>
      </c>
      <c r="T9" s="443">
        <f t="shared" si="4"/>
        <v>374</v>
      </c>
      <c r="U9" s="440">
        <f>VLOOKUP($A$8:$A$88,'Body do MiČR'!$B$3:$D$102,2,FALSE)</f>
        <v>80</v>
      </c>
      <c r="V9" s="9"/>
      <c r="W9" s="9"/>
    </row>
    <row r="10" spans="1:23" ht="15" customHeight="1">
      <c r="A10" s="83">
        <v>3</v>
      </c>
      <c r="B10" s="232" t="s">
        <v>376</v>
      </c>
      <c r="C10" s="178" t="s">
        <v>366</v>
      </c>
      <c r="D10" s="177" t="s">
        <v>236</v>
      </c>
      <c r="E10" s="178" t="s">
        <v>370</v>
      </c>
      <c r="F10" s="395" t="s">
        <v>53</v>
      </c>
      <c r="G10" s="399">
        <v>82</v>
      </c>
      <c r="H10" s="378">
        <v>83</v>
      </c>
      <c r="I10" s="378">
        <v>84</v>
      </c>
      <c r="J10" s="73">
        <f t="shared" si="0"/>
        <v>83</v>
      </c>
      <c r="K10" s="400">
        <v>100</v>
      </c>
      <c r="L10" s="401">
        <v>99</v>
      </c>
      <c r="M10" s="378">
        <v>98</v>
      </c>
      <c r="N10" s="427">
        <f t="shared" si="1"/>
        <v>99</v>
      </c>
      <c r="O10" s="431">
        <v>88</v>
      </c>
      <c r="P10" s="57">
        <v>88</v>
      </c>
      <c r="Q10" s="59">
        <v>84</v>
      </c>
      <c r="R10" s="432">
        <f t="shared" si="2"/>
        <v>176</v>
      </c>
      <c r="S10" s="437">
        <f t="shared" si="3"/>
        <v>182</v>
      </c>
      <c r="T10" s="443">
        <f t="shared" si="4"/>
        <v>358</v>
      </c>
      <c r="U10" s="440">
        <f>VLOOKUP($A$8:$A$88,'Body do MiČR'!$B$3:$D$102,2,FALSE)</f>
        <v>60</v>
      </c>
      <c r="V10" s="9"/>
      <c r="W10" s="9"/>
    </row>
    <row r="11" spans="1:23" ht="15" customHeight="1">
      <c r="A11" s="83">
        <v>4</v>
      </c>
      <c r="B11" s="403" t="s">
        <v>378</v>
      </c>
      <c r="C11" s="177" t="s">
        <v>69</v>
      </c>
      <c r="D11" s="177" t="s">
        <v>365</v>
      </c>
      <c r="E11" s="177" t="s">
        <v>368</v>
      </c>
      <c r="F11" s="395" t="s">
        <v>55</v>
      </c>
      <c r="G11" s="399">
        <v>79</v>
      </c>
      <c r="H11" s="378">
        <v>81</v>
      </c>
      <c r="I11" s="378">
        <v>80</v>
      </c>
      <c r="J11" s="73">
        <f t="shared" si="0"/>
        <v>80</v>
      </c>
      <c r="K11" s="400">
        <v>93</v>
      </c>
      <c r="L11" s="401">
        <v>93</v>
      </c>
      <c r="M11" s="378">
        <v>92</v>
      </c>
      <c r="N11" s="427">
        <f t="shared" si="1"/>
        <v>92.66666666666667</v>
      </c>
      <c r="O11" s="431">
        <v>83</v>
      </c>
      <c r="P11" s="57">
        <v>83</v>
      </c>
      <c r="Q11" s="59">
        <v>73</v>
      </c>
      <c r="R11" s="432">
        <f t="shared" si="2"/>
        <v>166</v>
      </c>
      <c r="S11" s="437">
        <f t="shared" si="3"/>
        <v>172.66666666666669</v>
      </c>
      <c r="T11" s="443">
        <f t="shared" si="4"/>
        <v>338.6666666666667</v>
      </c>
      <c r="U11" s="440">
        <f>VLOOKUP($A$8:$A$88,'Body do MiČR'!$B$3:$D$102,2,FALSE)</f>
        <v>50</v>
      </c>
      <c r="V11" s="9"/>
      <c r="W11" s="9"/>
    </row>
    <row r="12" spans="1:23" ht="15" customHeight="1">
      <c r="A12" s="83">
        <v>5</v>
      </c>
      <c r="B12" s="404" t="s">
        <v>377</v>
      </c>
      <c r="C12" s="405" t="s">
        <v>70</v>
      </c>
      <c r="D12" s="406" t="s">
        <v>365</v>
      </c>
      <c r="E12" s="407" t="s">
        <v>369</v>
      </c>
      <c r="F12" s="408" t="s">
        <v>372</v>
      </c>
      <c r="G12" s="409">
        <v>76</v>
      </c>
      <c r="H12" s="379">
        <v>78</v>
      </c>
      <c r="I12" s="379">
        <v>77</v>
      </c>
      <c r="J12" s="410">
        <f t="shared" si="0"/>
        <v>77</v>
      </c>
      <c r="K12" s="411">
        <v>93</v>
      </c>
      <c r="L12" s="412">
        <v>91</v>
      </c>
      <c r="M12" s="379">
        <v>91</v>
      </c>
      <c r="N12" s="427">
        <f t="shared" si="1"/>
        <v>91.66666666666667</v>
      </c>
      <c r="O12" s="431">
        <v>63</v>
      </c>
      <c r="P12" s="57">
        <v>96</v>
      </c>
      <c r="Q12" s="59">
        <v>6</v>
      </c>
      <c r="R12" s="432">
        <f t="shared" si="2"/>
        <v>159</v>
      </c>
      <c r="S12" s="437">
        <f t="shared" si="3"/>
        <v>168.66666666666669</v>
      </c>
      <c r="T12" s="443">
        <f t="shared" si="4"/>
        <v>327.6666666666667</v>
      </c>
      <c r="U12" s="440">
        <f>VLOOKUP($A$8:$A$88,'Body do MiČR'!$B$3:$D$102,2,FALSE)</f>
        <v>45</v>
      </c>
      <c r="V12" s="9"/>
      <c r="W12" s="9"/>
    </row>
    <row r="13" spans="1:23" ht="15" customHeight="1" thickBot="1">
      <c r="A13" s="124">
        <v>6</v>
      </c>
      <c r="B13" s="413" t="s">
        <v>363</v>
      </c>
      <c r="C13" s="414" t="s">
        <v>352</v>
      </c>
      <c r="D13" s="415" t="s">
        <v>353</v>
      </c>
      <c r="E13" s="416" t="s">
        <v>367</v>
      </c>
      <c r="F13" s="417" t="s">
        <v>102</v>
      </c>
      <c r="G13" s="418">
        <v>73</v>
      </c>
      <c r="H13" s="381">
        <v>75</v>
      </c>
      <c r="I13" s="381">
        <v>74</v>
      </c>
      <c r="J13" s="419">
        <f t="shared" si="0"/>
        <v>74</v>
      </c>
      <c r="K13" s="420">
        <v>80</v>
      </c>
      <c r="L13" s="421">
        <v>82</v>
      </c>
      <c r="M13" s="381">
        <v>84</v>
      </c>
      <c r="N13" s="428">
        <f t="shared" si="1"/>
        <v>82</v>
      </c>
      <c r="O13" s="433" t="s">
        <v>343</v>
      </c>
      <c r="P13" s="585" t="s">
        <v>343</v>
      </c>
      <c r="Q13" s="434" t="s">
        <v>343</v>
      </c>
      <c r="R13" s="435">
        <f t="shared" si="2"/>
        <v>0</v>
      </c>
      <c r="S13" s="438">
        <f t="shared" si="3"/>
        <v>156</v>
      </c>
      <c r="T13" s="444">
        <f t="shared" si="4"/>
        <v>156</v>
      </c>
      <c r="U13" s="441">
        <f>VLOOKUP($A$8:$A$88,'Body do MiČR'!$B$3:$D$102,2,FALSE)</f>
        <v>40</v>
      </c>
      <c r="V13" s="9"/>
      <c r="W13" s="9"/>
    </row>
    <row r="14" ht="15" customHeight="1" thickBot="1"/>
    <row r="15" spans="2:21" ht="15" customHeight="1">
      <c r="B15" s="11" t="s">
        <v>26</v>
      </c>
      <c r="C15" s="780" t="s">
        <v>22</v>
      </c>
      <c r="D15" s="780"/>
      <c r="E15" s="12" t="s">
        <v>8</v>
      </c>
      <c r="F15" s="773" t="s">
        <v>35</v>
      </c>
      <c r="G15" s="773"/>
      <c r="H15" s="773"/>
      <c r="I15" s="868" t="s">
        <v>36</v>
      </c>
      <c r="J15" s="868"/>
      <c r="K15" s="868"/>
      <c r="L15" s="870" t="s">
        <v>22</v>
      </c>
      <c r="M15" s="870"/>
      <c r="N15" s="870"/>
      <c r="O15" s="870"/>
      <c r="P15" s="869" t="s">
        <v>8</v>
      </c>
      <c r="Q15" s="869"/>
      <c r="R15" s="773" t="s">
        <v>35</v>
      </c>
      <c r="S15" s="773"/>
      <c r="T15" s="36"/>
      <c r="U15" s="21"/>
    </row>
    <row r="16" spans="2:21" ht="15" customHeight="1">
      <c r="B16" s="18" t="s">
        <v>144</v>
      </c>
      <c r="C16" t="s">
        <v>334</v>
      </c>
      <c r="E16" t="s">
        <v>341</v>
      </c>
      <c r="F16" s="802"/>
      <c r="G16" s="802"/>
      <c r="H16" s="802"/>
      <c r="I16" s="871" t="s">
        <v>37</v>
      </c>
      <c r="J16" s="871"/>
      <c r="K16" s="872"/>
      <c r="L16" s="786" t="s">
        <v>86</v>
      </c>
      <c r="M16" s="787"/>
      <c r="N16" s="787"/>
      <c r="O16" s="788"/>
      <c r="P16" s="843" t="s">
        <v>171</v>
      </c>
      <c r="Q16" s="843"/>
      <c r="R16" s="802"/>
      <c r="S16" s="802"/>
      <c r="T16" s="37"/>
      <c r="U16" s="25"/>
    </row>
    <row r="17" spans="2:21" ht="15" customHeight="1">
      <c r="B17" s="18">
        <v>2</v>
      </c>
      <c r="C17" s="803" t="s">
        <v>71</v>
      </c>
      <c r="D17" s="803"/>
      <c r="E17" s="16" t="s">
        <v>172</v>
      </c>
      <c r="F17" s="802"/>
      <c r="G17" s="802"/>
      <c r="H17" s="802"/>
      <c r="I17" s="871" t="s">
        <v>38</v>
      </c>
      <c r="J17" s="871"/>
      <c r="K17" s="872"/>
      <c r="L17" s="786" t="s">
        <v>169</v>
      </c>
      <c r="M17" s="787"/>
      <c r="N17" s="787"/>
      <c r="O17" s="788"/>
      <c r="P17" s="843" t="s">
        <v>149</v>
      </c>
      <c r="Q17" s="843"/>
      <c r="R17" s="817"/>
      <c r="S17" s="802"/>
      <c r="T17" s="37"/>
      <c r="U17" s="25"/>
    </row>
    <row r="18" spans="2:21" ht="15" customHeight="1">
      <c r="B18" s="18">
        <v>3</v>
      </c>
      <c r="C18" s="803" t="s">
        <v>169</v>
      </c>
      <c r="D18" s="803"/>
      <c r="E18" s="16" t="s">
        <v>149</v>
      </c>
      <c r="F18" s="802"/>
      <c r="G18" s="802"/>
      <c r="H18" s="802"/>
      <c r="I18" s="873"/>
      <c r="J18" s="873"/>
      <c r="K18" s="874"/>
      <c r="L18" s="786" t="s">
        <v>109</v>
      </c>
      <c r="M18" s="787"/>
      <c r="N18" s="787"/>
      <c r="O18" s="788"/>
      <c r="P18" s="843" t="s">
        <v>175</v>
      </c>
      <c r="Q18" s="843"/>
      <c r="R18" s="817"/>
      <c r="S18" s="802"/>
      <c r="T18" s="37"/>
      <c r="U18" s="25"/>
    </row>
    <row r="19" spans="2:21" ht="15" customHeight="1">
      <c r="B19" s="15"/>
      <c r="C19" s="803"/>
      <c r="D19" s="803"/>
      <c r="E19" s="16"/>
      <c r="F19" s="802"/>
      <c r="G19" s="802"/>
      <c r="H19" s="802"/>
      <c r="I19" s="873"/>
      <c r="J19" s="873"/>
      <c r="K19" s="874"/>
      <c r="L19" s="877" t="s">
        <v>379</v>
      </c>
      <c r="M19" s="877"/>
      <c r="N19" s="877"/>
      <c r="O19" s="877"/>
      <c r="P19" s="878" t="s">
        <v>202</v>
      </c>
      <c r="Q19" s="878"/>
      <c r="R19" s="817"/>
      <c r="S19" s="802"/>
      <c r="T19" s="37"/>
      <c r="U19" s="25"/>
    </row>
    <row r="20" spans="2:21" ht="15" customHeight="1">
      <c r="B20" s="15"/>
      <c r="C20" s="803"/>
      <c r="D20" s="803"/>
      <c r="E20" s="16"/>
      <c r="F20" s="802"/>
      <c r="G20" s="802"/>
      <c r="H20" s="802"/>
      <c r="I20" s="879"/>
      <c r="J20" s="879"/>
      <c r="K20" s="880"/>
      <c r="L20" s="877"/>
      <c r="M20" s="877"/>
      <c r="N20" s="877"/>
      <c r="O20" s="877"/>
      <c r="P20" s="878"/>
      <c r="Q20" s="878"/>
      <c r="R20" s="817"/>
      <c r="S20" s="802"/>
      <c r="T20" s="37"/>
      <c r="U20" s="25"/>
    </row>
    <row r="21" spans="2:21" ht="15" customHeight="1">
      <c r="B21" s="15"/>
      <c r="C21" s="803"/>
      <c r="D21" s="803"/>
      <c r="E21" s="16"/>
      <c r="F21" s="802"/>
      <c r="G21" s="802"/>
      <c r="H21" s="802"/>
      <c r="I21" s="882" t="s">
        <v>39</v>
      </c>
      <c r="J21" s="882"/>
      <c r="K21" s="883"/>
      <c r="L21" s="786" t="s">
        <v>380</v>
      </c>
      <c r="M21" s="787"/>
      <c r="N21" s="787"/>
      <c r="O21" s="788"/>
      <c r="P21" s="843" t="s">
        <v>381</v>
      </c>
      <c r="Q21" s="843"/>
      <c r="R21" s="817"/>
      <c r="S21" s="802"/>
      <c r="T21" s="37"/>
      <c r="U21" s="25"/>
    </row>
    <row r="22" spans="2:21" ht="15" customHeight="1" thickBot="1">
      <c r="B22" s="19" t="s">
        <v>40</v>
      </c>
      <c r="C22" s="799"/>
      <c r="D22" s="799"/>
      <c r="E22" s="20"/>
      <c r="F22" s="797"/>
      <c r="G22" s="797"/>
      <c r="H22" s="797"/>
      <c r="I22" s="881" t="s">
        <v>40</v>
      </c>
      <c r="J22" s="881"/>
      <c r="K22" s="881"/>
      <c r="L22" s="858" t="s">
        <v>382</v>
      </c>
      <c r="M22" s="859"/>
      <c r="N22" s="859"/>
      <c r="O22" s="860"/>
      <c r="P22" s="875"/>
      <c r="Q22" s="876"/>
      <c r="R22" s="797"/>
      <c r="S22" s="797"/>
      <c r="T22" s="37"/>
      <c r="U22" s="25"/>
    </row>
    <row r="23" spans="1:15" ht="15" customHeight="1">
      <c r="A23" s="21"/>
      <c r="B23" s="21"/>
      <c r="C23" s="21"/>
      <c r="E23" s="21"/>
      <c r="F23" s="22"/>
      <c r="G23" s="22"/>
      <c r="H23" s="23"/>
      <c r="I23" s="23"/>
      <c r="J23" s="23"/>
      <c r="K23" s="23"/>
      <c r="L23" s="23"/>
      <c r="M23" s="23"/>
      <c r="N23" s="23"/>
      <c r="O23" s="23"/>
    </row>
    <row r="24" spans="1:16" ht="15" customHeight="1">
      <c r="A24" s="21"/>
      <c r="B24" s="21"/>
      <c r="C24" s="862"/>
      <c r="D24" s="862"/>
      <c r="E24" s="445"/>
      <c r="F24" s="862"/>
      <c r="G24" s="862"/>
      <c r="H24" s="862"/>
      <c r="I24" s="867"/>
      <c r="J24" s="867"/>
      <c r="K24" s="867"/>
      <c r="L24" s="867"/>
      <c r="M24" s="867"/>
      <c r="N24" s="448"/>
      <c r="O24" s="862"/>
      <c r="P24" s="862"/>
    </row>
    <row r="25" spans="1:16" ht="15" customHeight="1">
      <c r="A25" s="21"/>
      <c r="B25" s="446"/>
      <c r="C25" s="25"/>
      <c r="D25" s="25"/>
      <c r="E25" s="25"/>
      <c r="F25" s="861"/>
      <c r="G25" s="861"/>
      <c r="H25" s="861"/>
      <c r="I25" s="867"/>
      <c r="J25" s="867"/>
      <c r="K25" s="866"/>
      <c r="L25" s="866"/>
      <c r="M25" s="866"/>
      <c r="N25" s="447"/>
      <c r="O25" s="861"/>
      <c r="P25" s="861"/>
    </row>
    <row r="26" spans="1:16" ht="15" customHeight="1">
      <c r="A26" s="21"/>
      <c r="B26" s="446"/>
      <c r="C26" s="861"/>
      <c r="D26" s="861"/>
      <c r="E26" s="24"/>
      <c r="F26" s="861"/>
      <c r="G26" s="861"/>
      <c r="H26" s="861"/>
      <c r="I26" s="867"/>
      <c r="J26" s="867"/>
      <c r="K26" s="866"/>
      <c r="L26" s="866"/>
      <c r="M26" s="866"/>
      <c r="N26" s="447"/>
      <c r="O26" s="861"/>
      <c r="P26" s="861"/>
    </row>
    <row r="27" spans="1:16" ht="15" customHeight="1">
      <c r="A27" s="21"/>
      <c r="B27" s="446"/>
      <c r="C27" s="861"/>
      <c r="D27" s="861"/>
      <c r="E27" s="24"/>
      <c r="F27" s="861"/>
      <c r="G27" s="861"/>
      <c r="H27" s="861"/>
      <c r="I27" s="865"/>
      <c r="J27" s="865"/>
      <c r="K27" s="866"/>
      <c r="L27" s="866"/>
      <c r="M27" s="866"/>
      <c r="N27" s="447"/>
      <c r="O27" s="861"/>
      <c r="P27" s="861"/>
    </row>
    <row r="28" spans="1:16" ht="15" customHeight="1">
      <c r="A28" s="21"/>
      <c r="B28" s="21"/>
      <c r="C28" s="861"/>
      <c r="D28" s="861"/>
      <c r="E28" s="24"/>
      <c r="F28" s="861"/>
      <c r="G28" s="861"/>
      <c r="H28" s="861"/>
      <c r="I28" s="865"/>
      <c r="J28" s="865"/>
      <c r="K28" s="863"/>
      <c r="L28" s="863"/>
      <c r="M28" s="863"/>
      <c r="N28" s="170"/>
      <c r="O28" s="861"/>
      <c r="P28" s="861"/>
    </row>
    <row r="29" spans="1:16" ht="15" customHeight="1">
      <c r="A29" s="21"/>
      <c r="B29" s="21"/>
      <c r="C29" s="861"/>
      <c r="D29" s="861"/>
      <c r="E29" s="24"/>
      <c r="F29" s="861"/>
      <c r="G29" s="861"/>
      <c r="H29" s="861"/>
      <c r="I29" s="864"/>
      <c r="J29" s="864"/>
      <c r="K29" s="863"/>
      <c r="L29" s="863"/>
      <c r="M29" s="863"/>
      <c r="N29" s="449"/>
      <c r="O29" s="861"/>
      <c r="P29" s="861"/>
    </row>
    <row r="30" spans="2:16" ht="12.75">
      <c r="B30" s="21"/>
      <c r="C30" s="861"/>
      <c r="D30" s="861"/>
      <c r="E30" s="24"/>
      <c r="F30" s="861"/>
      <c r="G30" s="861"/>
      <c r="H30" s="861"/>
      <c r="I30" s="862"/>
      <c r="J30" s="862"/>
      <c r="K30" s="25"/>
      <c r="L30" s="25"/>
      <c r="M30" s="25"/>
      <c r="N30" s="450"/>
      <c r="O30" s="861"/>
      <c r="P30" s="861"/>
    </row>
    <row r="31" spans="2:16" ht="12.75">
      <c r="B31" s="21"/>
      <c r="C31" s="861"/>
      <c r="D31" s="861"/>
      <c r="E31" s="24"/>
      <c r="F31" s="861"/>
      <c r="G31" s="861"/>
      <c r="H31" s="861"/>
      <c r="I31" s="862"/>
      <c r="J31" s="862"/>
      <c r="K31" s="863"/>
      <c r="L31" s="863"/>
      <c r="M31" s="863"/>
      <c r="N31" s="24"/>
      <c r="O31" s="861"/>
      <c r="P31" s="861"/>
    </row>
  </sheetData>
  <sheetProtection/>
  <mergeCells count="103">
    <mergeCell ref="F17:H17"/>
    <mergeCell ref="R21:S21"/>
    <mergeCell ref="L22:O22"/>
    <mergeCell ref="C21:D21"/>
    <mergeCell ref="F21:H21"/>
    <mergeCell ref="C22:D22"/>
    <mergeCell ref="F22:H22"/>
    <mergeCell ref="I22:K22"/>
    <mergeCell ref="I21:K21"/>
    <mergeCell ref="L19:O19"/>
    <mergeCell ref="A1:J1"/>
    <mergeCell ref="A2:J2"/>
    <mergeCell ref="C20:D20"/>
    <mergeCell ref="F20:H20"/>
    <mergeCell ref="I20:K20"/>
    <mergeCell ref="C19:D19"/>
    <mergeCell ref="F19:H19"/>
    <mergeCell ref="I19:K19"/>
    <mergeCell ref="I16:K16"/>
    <mergeCell ref="C17:D17"/>
    <mergeCell ref="L20:O20"/>
    <mergeCell ref="L21:O21"/>
    <mergeCell ref="P19:Q19"/>
    <mergeCell ref="R19:S19"/>
    <mergeCell ref="P20:Q20"/>
    <mergeCell ref="R20:S20"/>
    <mergeCell ref="R22:S22"/>
    <mergeCell ref="P21:Q21"/>
    <mergeCell ref="P22:Q22"/>
    <mergeCell ref="R18:S18"/>
    <mergeCell ref="P18:Q18"/>
    <mergeCell ref="L18:O18"/>
    <mergeCell ref="C18:D18"/>
    <mergeCell ref="F18:H18"/>
    <mergeCell ref="I18:K18"/>
    <mergeCell ref="R17:S17"/>
    <mergeCell ref="F6:F7"/>
    <mergeCell ref="G6:I6"/>
    <mergeCell ref="P15:Q15"/>
    <mergeCell ref="P17:Q17"/>
    <mergeCell ref="L17:O17"/>
    <mergeCell ref="L16:O16"/>
    <mergeCell ref="L15:O15"/>
    <mergeCell ref="I17:K17"/>
    <mergeCell ref="F16:H16"/>
    <mergeCell ref="J6:J7"/>
    <mergeCell ref="K6:M6"/>
    <mergeCell ref="N6:N7"/>
    <mergeCell ref="D6:D7"/>
    <mergeCell ref="E6:E7"/>
    <mergeCell ref="C15:D15"/>
    <mergeCell ref="F15:H15"/>
    <mergeCell ref="I15:K15"/>
    <mergeCell ref="R15:S15"/>
    <mergeCell ref="P16:Q16"/>
    <mergeCell ref="R16:S16"/>
    <mergeCell ref="T6:T7"/>
    <mergeCell ref="U6:U7"/>
    <mergeCell ref="O6:Q6"/>
    <mergeCell ref="R6:R7"/>
    <mergeCell ref="S6:S7"/>
    <mergeCell ref="A3:B4"/>
    <mergeCell ref="A6:A7"/>
    <mergeCell ref="B6:B7"/>
    <mergeCell ref="C6:C7"/>
    <mergeCell ref="C24:D24"/>
    <mergeCell ref="F24:H24"/>
    <mergeCell ref="I24:J24"/>
    <mergeCell ref="K24:M24"/>
    <mergeCell ref="O24:P24"/>
    <mergeCell ref="F25:H25"/>
    <mergeCell ref="I25:J25"/>
    <mergeCell ref="K25:M25"/>
    <mergeCell ref="O25:P25"/>
    <mergeCell ref="O26:P26"/>
    <mergeCell ref="C27:D27"/>
    <mergeCell ref="F27:H27"/>
    <mergeCell ref="I27:J27"/>
    <mergeCell ref="K27:M27"/>
    <mergeCell ref="O27:P27"/>
    <mergeCell ref="C26:D26"/>
    <mergeCell ref="F26:H26"/>
    <mergeCell ref="I26:J26"/>
    <mergeCell ref="K26:M26"/>
    <mergeCell ref="O28:P28"/>
    <mergeCell ref="C29:D29"/>
    <mergeCell ref="F29:H29"/>
    <mergeCell ref="I29:J29"/>
    <mergeCell ref="K29:M29"/>
    <mergeCell ref="O29:P29"/>
    <mergeCell ref="C28:D28"/>
    <mergeCell ref="F28:H28"/>
    <mergeCell ref="I28:J28"/>
    <mergeCell ref="K28:M28"/>
    <mergeCell ref="C30:D30"/>
    <mergeCell ref="F30:H30"/>
    <mergeCell ref="I30:J30"/>
    <mergeCell ref="O30:P30"/>
    <mergeCell ref="O31:P31"/>
    <mergeCell ref="C31:D31"/>
    <mergeCell ref="F31:H31"/>
    <mergeCell ref="I31:J31"/>
    <mergeCell ref="K31:M31"/>
  </mergeCells>
  <printOptions/>
  <pageMargins left="0.39375" right="0.39375" top="0.39375" bottom="0.39375" header="0.5118055555555556" footer="0.5118055555555556"/>
  <pageSetup horizontalDpi="300" verticalDpi="3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PageLayoutView="0" workbookViewId="0" topLeftCell="B1">
      <selection activeCell="M21" sqref="M21:P21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6.2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7.875" style="0" customWidth="1"/>
    <col min="12" max="14" width="5.625" style="0" customWidth="1"/>
    <col min="15" max="15" width="7.875" style="0" bestFit="1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7.25390625" style="0" customWidth="1"/>
    <col min="22" max="22" width="5.875" style="0" customWidth="1"/>
    <col min="23" max="23" width="7.25390625" style="0" customWidth="1"/>
    <col min="24" max="24" width="5.875" style="0" customWidth="1"/>
    <col min="25" max="25" width="7.25390625" style="0" customWidth="1"/>
    <col min="26" max="26" width="8.625" style="0" customWidth="1"/>
    <col min="27" max="27" width="6.25390625" style="0" customWidth="1"/>
    <col min="30" max="30" width="3.875" style="0" customWidth="1"/>
    <col min="31" max="31" width="7.00390625" style="0" customWidth="1"/>
  </cols>
  <sheetData>
    <row r="1" spans="1:27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4" ht="19.5" customHeight="1">
      <c r="A3" s="835" t="s">
        <v>92</v>
      </c>
      <c r="B3" s="835"/>
      <c r="C3" s="26"/>
      <c r="D3" s="8"/>
      <c r="E3" s="8"/>
      <c r="F3" s="8"/>
      <c r="G3" s="8"/>
      <c r="H3" s="8"/>
      <c r="I3" s="8"/>
      <c r="J3" s="8"/>
      <c r="K3" s="8"/>
      <c r="L3" s="103"/>
      <c r="M3" s="8"/>
      <c r="N3" s="8"/>
      <c r="O3" s="8"/>
      <c r="P3" s="48"/>
      <c r="Q3" s="46"/>
      <c r="R3" s="47"/>
      <c r="S3" s="8"/>
      <c r="T3" s="8"/>
      <c r="U3" s="8"/>
      <c r="V3" s="8"/>
      <c r="W3" s="8"/>
      <c r="X3" s="8"/>
    </row>
    <row r="4" spans="1:24" ht="19.5" customHeight="1">
      <c r="A4" s="835"/>
      <c r="B4" s="835"/>
      <c r="C4" s="2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/>
      <c r="Q4" s="67"/>
      <c r="R4" s="48"/>
      <c r="S4" s="8"/>
      <c r="T4" s="8"/>
      <c r="U4" s="8"/>
      <c r="V4" s="8"/>
      <c r="W4" s="8"/>
      <c r="X4" s="8"/>
    </row>
    <row r="5" spans="28:29" ht="12" customHeight="1" thickBot="1">
      <c r="AB5" s="9"/>
      <c r="AC5" s="9"/>
    </row>
    <row r="6" spans="1:31" s="105" customFormat="1" ht="15" customHeight="1" thickBot="1">
      <c r="A6" s="816" t="s">
        <v>21</v>
      </c>
      <c r="B6" s="813" t="s">
        <v>22</v>
      </c>
      <c r="C6" s="813" t="s">
        <v>8</v>
      </c>
      <c r="D6" s="813" t="s">
        <v>23</v>
      </c>
      <c r="E6" s="813" t="s">
        <v>24</v>
      </c>
      <c r="F6" s="813" t="s">
        <v>25</v>
      </c>
      <c r="G6" s="40" t="s">
        <v>167</v>
      </c>
      <c r="H6" s="40" t="s">
        <v>93</v>
      </c>
      <c r="I6" s="41" t="s">
        <v>94</v>
      </c>
      <c r="J6" s="97" t="s">
        <v>95</v>
      </c>
      <c r="K6" s="97" t="s">
        <v>106</v>
      </c>
      <c r="L6" s="846" t="s">
        <v>166</v>
      </c>
      <c r="M6" s="847"/>
      <c r="N6" s="847"/>
      <c r="O6" s="848"/>
      <c r="P6" s="707" t="s">
        <v>107</v>
      </c>
      <c r="Q6" s="818" t="s">
        <v>96</v>
      </c>
      <c r="R6" s="818"/>
      <c r="S6" s="849"/>
      <c r="T6" s="850" t="s">
        <v>163</v>
      </c>
      <c r="U6" s="851"/>
      <c r="V6" s="851"/>
      <c r="W6" s="851"/>
      <c r="X6" s="851"/>
      <c r="Y6" s="851"/>
      <c r="Z6" s="707" t="s">
        <v>164</v>
      </c>
      <c r="AA6" s="778" t="s">
        <v>31</v>
      </c>
      <c r="AB6" s="104"/>
      <c r="AC6" s="845" t="s">
        <v>128</v>
      </c>
      <c r="AE6" s="106"/>
    </row>
    <row r="7" spans="1:31" s="105" customFormat="1" ht="15" customHeight="1" thickBot="1">
      <c r="A7" s="815"/>
      <c r="B7" s="812"/>
      <c r="C7" s="812"/>
      <c r="D7" s="812"/>
      <c r="E7" s="812"/>
      <c r="F7" s="812"/>
      <c r="G7" s="272" t="s">
        <v>97</v>
      </c>
      <c r="H7" s="272" t="s">
        <v>108</v>
      </c>
      <c r="I7" s="272" t="s">
        <v>98</v>
      </c>
      <c r="J7" s="273" t="s">
        <v>165</v>
      </c>
      <c r="K7" s="274">
        <f>(AVERAGE(G8:G18)*POWER(AVERAGE(H8:H18),1/2))/POWER(AVERAGE(I8:I18),1/3)</f>
        <v>363.5469410256831</v>
      </c>
      <c r="L7" s="209" t="s">
        <v>32</v>
      </c>
      <c r="M7" s="209" t="s">
        <v>33</v>
      </c>
      <c r="N7" s="209" t="s">
        <v>34</v>
      </c>
      <c r="O7" s="221" t="s">
        <v>30</v>
      </c>
      <c r="P7" s="804"/>
      <c r="Q7" s="221" t="s">
        <v>99</v>
      </c>
      <c r="R7" s="221" t="s">
        <v>100</v>
      </c>
      <c r="S7" s="275" t="s">
        <v>101</v>
      </c>
      <c r="T7" s="108" t="s">
        <v>157</v>
      </c>
      <c r="U7" s="109" t="s">
        <v>158</v>
      </c>
      <c r="V7" s="107" t="s">
        <v>159</v>
      </c>
      <c r="W7" s="107" t="s">
        <v>162</v>
      </c>
      <c r="X7" s="107" t="s">
        <v>160</v>
      </c>
      <c r="Y7" s="107" t="s">
        <v>161</v>
      </c>
      <c r="Z7" s="707"/>
      <c r="AA7" s="778"/>
      <c r="AB7" s="104"/>
      <c r="AC7" s="845"/>
      <c r="AE7" s="106"/>
    </row>
    <row r="8" spans="1:31" ht="15" customHeight="1">
      <c r="A8" s="276">
        <v>1</v>
      </c>
      <c r="B8" s="277" t="s">
        <v>285</v>
      </c>
      <c r="C8" s="278" t="s">
        <v>262</v>
      </c>
      <c r="D8" s="279" t="s">
        <v>249</v>
      </c>
      <c r="E8" s="280" t="s">
        <v>270</v>
      </c>
      <c r="F8" s="266" t="s">
        <v>275</v>
      </c>
      <c r="G8" s="195">
        <v>932</v>
      </c>
      <c r="H8" s="196">
        <v>0.688</v>
      </c>
      <c r="I8" s="268">
        <v>9.17</v>
      </c>
      <c r="J8" s="281">
        <f aca="true" t="shared" si="0" ref="J8:J18">G8*SQRT(H8)/($K$7*POWER(I8,1/3))</f>
        <v>1.0159208140470335</v>
      </c>
      <c r="K8" s="282">
        <f aca="true" t="shared" si="1" ref="K8:K18">ROUND(IF(J8&gt;1,J8/J8^(2*LOG10(J8)),J8*J8^(2*LOG10(J8))),5)</f>
        <v>1.0157</v>
      </c>
      <c r="L8" s="283"/>
      <c r="M8" s="283"/>
      <c r="N8" s="283"/>
      <c r="O8" s="284">
        <v>93.333</v>
      </c>
      <c r="P8" s="281">
        <f aca="true" t="shared" si="2" ref="P8:P18">K8-(O8/200)</f>
        <v>0.549035</v>
      </c>
      <c r="Q8" s="285">
        <v>1435</v>
      </c>
      <c r="R8" s="285">
        <v>1416</v>
      </c>
      <c r="S8" s="286">
        <v>1360</v>
      </c>
      <c r="T8" s="269">
        <f aca="true" t="shared" si="3" ref="T8:T18">P8*Q8</f>
        <v>787.8652250000001</v>
      </c>
      <c r="U8" s="136">
        <f aca="true" t="shared" si="4" ref="U8:U18">ROUND((MIN($T$8:$T$18)/T8)*50,3)</f>
        <v>50</v>
      </c>
      <c r="V8" s="89">
        <f aca="true" t="shared" si="5" ref="V8:V18">P8*R8</f>
        <v>777.43356</v>
      </c>
      <c r="W8" s="732">
        <f aca="true" t="shared" si="6" ref="W8:W18">ROUND((MIN($V$8:$V$18)/V8)*50,3)</f>
        <v>49.496</v>
      </c>
      <c r="X8" s="89">
        <f aca="true" t="shared" si="7" ref="X8:X18">P8*S8</f>
        <v>746.6876000000001</v>
      </c>
      <c r="Y8" s="136">
        <f aca="true" t="shared" si="8" ref="Y8:Y18">ROUND((MIN($X$8:$X$18)/X8)*50,3)</f>
        <v>50</v>
      </c>
      <c r="Z8" s="137">
        <f aca="true" t="shared" si="9" ref="Z8:Z18">ROUND(O8+U8+W8+Y8-(MIN(U8,W8,Y8)),3)</f>
        <v>193.333</v>
      </c>
      <c r="AA8" s="138">
        <f>VLOOKUP($A$8:$A$88,'Body do MiČR'!$B$3:$D$102,2,FALSE)</f>
        <v>100</v>
      </c>
      <c r="AB8" s="9"/>
      <c r="AC8" s="63">
        <f aca="true" t="shared" si="10" ref="AC8:AC18">MIN(U8,W8,Y8)</f>
        <v>49.496</v>
      </c>
      <c r="AE8" s="66"/>
    </row>
    <row r="9" spans="1:31" s="121" customFormat="1" ht="15" customHeight="1">
      <c r="A9" s="287">
        <v>2</v>
      </c>
      <c r="B9" s="578" t="s">
        <v>287</v>
      </c>
      <c r="C9" s="180" t="s">
        <v>104</v>
      </c>
      <c r="D9" s="261" t="s">
        <v>236</v>
      </c>
      <c r="E9" s="192" t="s">
        <v>126</v>
      </c>
      <c r="F9" s="194" t="s">
        <v>182</v>
      </c>
      <c r="G9" s="200">
        <v>1048</v>
      </c>
      <c r="H9" s="201">
        <v>1.036</v>
      </c>
      <c r="I9" s="201">
        <v>13.76</v>
      </c>
      <c r="J9" s="95">
        <f>G9*SQRT(H9)/($K$7*POWER(I9,1/3))</f>
        <v>1.2244503724348523</v>
      </c>
      <c r="K9" s="102">
        <f t="shared" si="1"/>
        <v>1.18161</v>
      </c>
      <c r="L9" s="90"/>
      <c r="M9" s="90"/>
      <c r="N9" s="90"/>
      <c r="O9" s="203">
        <v>92.667</v>
      </c>
      <c r="P9" s="95">
        <f>K9-(O9/200)</f>
        <v>0.718275</v>
      </c>
      <c r="Q9" s="91">
        <v>1608</v>
      </c>
      <c r="R9" s="91">
        <v>1430</v>
      </c>
      <c r="S9" s="288">
        <v>1155</v>
      </c>
      <c r="T9" s="270">
        <f>P9*Q9</f>
        <v>1154.9862</v>
      </c>
      <c r="U9" s="724">
        <f t="shared" si="4"/>
        <v>34.107</v>
      </c>
      <c r="V9" s="92">
        <f>P9*R9</f>
        <v>1027.13325</v>
      </c>
      <c r="W9" s="98">
        <f t="shared" si="6"/>
        <v>37.463</v>
      </c>
      <c r="X9" s="92">
        <f>P9*S9</f>
        <v>829.607625</v>
      </c>
      <c r="Y9" s="98">
        <f t="shared" si="8"/>
        <v>45.002</v>
      </c>
      <c r="Z9" s="99">
        <f>ROUND(O9+U9+W9+Y9-(MIN(U9,W9,Y9)),3)</f>
        <v>175.132</v>
      </c>
      <c r="AA9" s="93">
        <f>VLOOKUP($A$8:$A$88,'Body do MiČR'!$B$3:$D$102,2,FALSE)</f>
        <v>80</v>
      </c>
      <c r="AB9" s="119"/>
      <c r="AC9" s="120">
        <f t="shared" si="10"/>
        <v>34.107</v>
      </c>
      <c r="AE9" s="122"/>
    </row>
    <row r="10" spans="1:31" s="121" customFormat="1" ht="15" customHeight="1">
      <c r="A10" s="287">
        <v>3</v>
      </c>
      <c r="B10" s="579" t="s">
        <v>290</v>
      </c>
      <c r="C10" s="259" t="s">
        <v>267</v>
      </c>
      <c r="D10" s="190" t="s">
        <v>236</v>
      </c>
      <c r="E10" s="191" t="s">
        <v>103</v>
      </c>
      <c r="F10" s="193" t="s">
        <v>52</v>
      </c>
      <c r="G10" s="200">
        <v>1100</v>
      </c>
      <c r="H10" s="201">
        <v>0.827</v>
      </c>
      <c r="I10" s="201">
        <v>16.23</v>
      </c>
      <c r="J10" s="95">
        <f>G10*SQRT(H10)/($K$7*POWER(I10,1/3))</f>
        <v>1.0867895119003461</v>
      </c>
      <c r="K10" s="102">
        <f t="shared" si="1"/>
        <v>1.08027</v>
      </c>
      <c r="L10" s="90"/>
      <c r="M10" s="90"/>
      <c r="N10" s="90"/>
      <c r="O10" s="203">
        <v>76</v>
      </c>
      <c r="P10" s="95">
        <f>K10-(O10/200)</f>
        <v>0.7002700000000001</v>
      </c>
      <c r="Q10" s="91">
        <v>1592</v>
      </c>
      <c r="R10" s="91">
        <v>1099</v>
      </c>
      <c r="S10" s="288">
        <v>1405</v>
      </c>
      <c r="T10" s="270">
        <f>P10*Q10</f>
        <v>1114.82984</v>
      </c>
      <c r="U10" s="724">
        <f t="shared" si="4"/>
        <v>35.336</v>
      </c>
      <c r="V10" s="92">
        <f>P10*R10</f>
        <v>769.5967300000001</v>
      </c>
      <c r="W10" s="98">
        <f t="shared" si="6"/>
        <v>50</v>
      </c>
      <c r="X10" s="92">
        <f>P10*S10</f>
        <v>983.87935</v>
      </c>
      <c r="Y10" s="98">
        <f t="shared" si="8"/>
        <v>37.946</v>
      </c>
      <c r="Z10" s="99">
        <f>ROUND(O10+U10+W10+Y10-(MIN(U10,W10,Y10)),3)</f>
        <v>163.946</v>
      </c>
      <c r="AA10" s="93">
        <f>VLOOKUP($A$8:$A$88,'Body do MiČR'!$B$3:$D$102,2,FALSE)</f>
        <v>60</v>
      </c>
      <c r="AB10" s="119"/>
      <c r="AC10" s="120">
        <f t="shared" si="10"/>
        <v>35.336</v>
      </c>
      <c r="AE10" s="122"/>
    </row>
    <row r="11" spans="1:31" s="121" customFormat="1" ht="15" customHeight="1">
      <c r="A11" s="287">
        <v>4</v>
      </c>
      <c r="B11" s="580" t="s">
        <v>288</v>
      </c>
      <c r="C11" s="638" t="s">
        <v>263</v>
      </c>
      <c r="D11" s="249" t="s">
        <v>264</v>
      </c>
      <c r="E11" s="192" t="s">
        <v>271</v>
      </c>
      <c r="F11" s="193" t="s">
        <v>276</v>
      </c>
      <c r="G11" s="200">
        <v>1010</v>
      </c>
      <c r="H11" s="201">
        <v>0.6</v>
      </c>
      <c r="I11" s="201">
        <v>8.5</v>
      </c>
      <c r="J11" s="95">
        <f>G11*SQRT(H11)/($K$7*POWER(I11,1/3))</f>
        <v>1.054460208455768</v>
      </c>
      <c r="K11" s="102">
        <f t="shared" si="1"/>
        <v>1.05189</v>
      </c>
      <c r="L11" s="90"/>
      <c r="M11" s="90"/>
      <c r="N11" s="90"/>
      <c r="O11" s="203">
        <v>74.667</v>
      </c>
      <c r="P11" s="95">
        <f>K11-(O11/200)</f>
        <v>0.678555</v>
      </c>
      <c r="Q11" s="91">
        <v>1737</v>
      </c>
      <c r="R11" s="91">
        <v>1559</v>
      </c>
      <c r="S11" s="288">
        <v>1418</v>
      </c>
      <c r="T11" s="270">
        <f>P11*Q11</f>
        <v>1178.6500350000001</v>
      </c>
      <c r="U11" s="724">
        <f t="shared" si="4"/>
        <v>33.422</v>
      </c>
      <c r="V11" s="92">
        <f>P11*R11</f>
        <v>1057.8672450000001</v>
      </c>
      <c r="W11" s="98">
        <f t="shared" si="6"/>
        <v>36.375</v>
      </c>
      <c r="X11" s="92">
        <f>P11*S11</f>
        <v>962.19099</v>
      </c>
      <c r="Y11" s="98">
        <f t="shared" si="8"/>
        <v>38.801</v>
      </c>
      <c r="Z11" s="99">
        <f>ROUND(O11+U11+W11+Y11-(MIN(U11,W11,Y11)),3)</f>
        <v>149.843</v>
      </c>
      <c r="AA11" s="93">
        <f>VLOOKUP($A$8:$A$88,'Body do MiČR'!$B$3:$D$102,2,FALSE)</f>
        <v>50</v>
      </c>
      <c r="AB11" s="119"/>
      <c r="AC11" s="120">
        <f t="shared" si="10"/>
        <v>33.422</v>
      </c>
      <c r="AE11" s="122"/>
    </row>
    <row r="12" spans="1:31" s="121" customFormat="1" ht="16.5" customHeight="1">
      <c r="A12" s="287">
        <v>5</v>
      </c>
      <c r="B12" s="581" t="s">
        <v>289</v>
      </c>
      <c r="C12" s="239" t="s">
        <v>265</v>
      </c>
      <c r="D12" s="249" t="s">
        <v>266</v>
      </c>
      <c r="E12" s="251" t="s">
        <v>272</v>
      </c>
      <c r="F12" s="262" t="s">
        <v>53</v>
      </c>
      <c r="G12" s="255">
        <v>1200</v>
      </c>
      <c r="H12" s="257">
        <v>0.625</v>
      </c>
      <c r="I12" s="257">
        <v>10.2</v>
      </c>
      <c r="J12" s="95">
        <f>G12*SQRT(H12)/($K$7*POWER(I12,1/3))</f>
        <v>1.203263388604115</v>
      </c>
      <c r="K12" s="102">
        <f t="shared" si="1"/>
        <v>1.16801</v>
      </c>
      <c r="L12" s="90"/>
      <c r="M12" s="90"/>
      <c r="N12" s="90"/>
      <c r="O12" s="203">
        <v>74.667</v>
      </c>
      <c r="P12" s="95">
        <f>K12-(O12/200)</f>
        <v>0.794675</v>
      </c>
      <c r="Q12" s="91">
        <v>6180</v>
      </c>
      <c r="R12" s="91">
        <v>1503</v>
      </c>
      <c r="S12" s="288">
        <v>2154</v>
      </c>
      <c r="T12" s="270">
        <f>P12*Q12</f>
        <v>4911.0915</v>
      </c>
      <c r="U12" s="724">
        <f t="shared" si="4"/>
        <v>8.021</v>
      </c>
      <c r="V12" s="92">
        <f>P12*R12</f>
        <v>1194.396525</v>
      </c>
      <c r="W12" s="98">
        <f t="shared" si="6"/>
        <v>32.217</v>
      </c>
      <c r="X12" s="92">
        <f>P12*S12</f>
        <v>1711.7299500000001</v>
      </c>
      <c r="Y12" s="98">
        <f t="shared" si="8"/>
        <v>21.811</v>
      </c>
      <c r="Z12" s="99">
        <f>ROUND(O12+U12+W12+Y12-(MIN(U12,W12,Y12)),3)</f>
        <v>128.695</v>
      </c>
      <c r="AA12" s="93">
        <f>VLOOKUP($A$8:$A$88,'Body do MiČR'!$B$3:$D$102,2,FALSE)</f>
        <v>45</v>
      </c>
      <c r="AB12" s="119"/>
      <c r="AC12" s="120">
        <f t="shared" si="10"/>
        <v>8.021</v>
      </c>
      <c r="AE12" s="122"/>
    </row>
    <row r="13" spans="1:31" s="121" customFormat="1" ht="16.5" customHeight="1">
      <c r="A13" s="289">
        <v>6</v>
      </c>
      <c r="B13" s="726" t="s">
        <v>283</v>
      </c>
      <c r="C13" s="728" t="s">
        <v>145</v>
      </c>
      <c r="D13" s="730" t="s">
        <v>259</v>
      </c>
      <c r="E13" s="731" t="s">
        <v>269</v>
      </c>
      <c r="F13" s="193" t="s">
        <v>102</v>
      </c>
      <c r="G13" s="186">
        <v>670</v>
      </c>
      <c r="H13" s="197">
        <v>0.176</v>
      </c>
      <c r="I13" s="198">
        <v>1.75</v>
      </c>
      <c r="J13" s="95">
        <f t="shared" si="0"/>
        <v>0.6415905505728837</v>
      </c>
      <c r="K13" s="102">
        <f t="shared" si="1"/>
        <v>0.7613</v>
      </c>
      <c r="L13" s="90"/>
      <c r="M13" s="90"/>
      <c r="N13" s="90"/>
      <c r="O13" s="203">
        <v>47.667</v>
      </c>
      <c r="P13" s="95">
        <f t="shared" si="2"/>
        <v>0.5229649999999999</v>
      </c>
      <c r="Q13" s="91">
        <v>2472</v>
      </c>
      <c r="R13" s="91">
        <v>2181</v>
      </c>
      <c r="S13" s="288">
        <v>1811</v>
      </c>
      <c r="T13" s="270">
        <f t="shared" si="3"/>
        <v>1292.7694799999997</v>
      </c>
      <c r="U13" s="724">
        <f t="shared" si="4"/>
        <v>30.472</v>
      </c>
      <c r="V13" s="92">
        <f t="shared" si="5"/>
        <v>1140.5866649999998</v>
      </c>
      <c r="W13" s="98">
        <f t="shared" si="6"/>
        <v>33.737</v>
      </c>
      <c r="X13" s="92">
        <f t="shared" si="7"/>
        <v>947.0896149999999</v>
      </c>
      <c r="Y13" s="98">
        <f t="shared" si="8"/>
        <v>39.42</v>
      </c>
      <c r="Z13" s="99">
        <f t="shared" si="9"/>
        <v>120.824</v>
      </c>
      <c r="AA13" s="93">
        <f>VLOOKUP($A$8:$A$88,'Body do MiČR'!$B$3:$D$102,2,FALSE)</f>
        <v>40</v>
      </c>
      <c r="AB13" s="119"/>
      <c r="AC13" s="120">
        <f>MIN(U13,W13,Y13)</f>
        <v>30.472</v>
      </c>
      <c r="AE13" s="122"/>
    </row>
    <row r="14" spans="1:31" s="121" customFormat="1" ht="16.5" customHeight="1">
      <c r="A14" s="289">
        <v>7</v>
      </c>
      <c r="B14" s="583" t="s">
        <v>291</v>
      </c>
      <c r="C14" s="727" t="s">
        <v>268</v>
      </c>
      <c r="D14" s="729" t="s">
        <v>236</v>
      </c>
      <c r="E14" s="192" t="s">
        <v>273</v>
      </c>
      <c r="F14" s="193" t="s">
        <v>53</v>
      </c>
      <c r="G14" s="200">
        <v>1000</v>
      </c>
      <c r="H14" s="201">
        <v>0.416</v>
      </c>
      <c r="I14" s="201">
        <v>7.33</v>
      </c>
      <c r="J14" s="95">
        <f>G14*SQRT(H14)/($K$7*POWER(I14,1/3))</f>
        <v>0.9133099288948436</v>
      </c>
      <c r="K14" s="102">
        <f t="shared" si="1"/>
        <v>0.91986</v>
      </c>
      <c r="L14" s="90"/>
      <c r="M14" s="90"/>
      <c r="N14" s="90"/>
      <c r="O14" s="203">
        <v>68</v>
      </c>
      <c r="P14" s="95">
        <f>K14-(O14/200)</f>
        <v>0.57986</v>
      </c>
      <c r="Q14" s="91">
        <v>2262</v>
      </c>
      <c r="R14" s="91">
        <v>5453</v>
      </c>
      <c r="S14" s="288">
        <v>5385</v>
      </c>
      <c r="T14" s="270">
        <f>P14*Q14</f>
        <v>1311.6433200000001</v>
      </c>
      <c r="U14" s="98">
        <f t="shared" si="4"/>
        <v>30.034</v>
      </c>
      <c r="V14" s="92">
        <f>P14*R14</f>
        <v>3161.97658</v>
      </c>
      <c r="W14" s="724">
        <f t="shared" si="6"/>
        <v>12.17</v>
      </c>
      <c r="X14" s="92">
        <f>P14*S14</f>
        <v>3122.5461</v>
      </c>
      <c r="Y14" s="98">
        <f t="shared" si="8"/>
        <v>11.956</v>
      </c>
      <c r="Z14" s="99">
        <f>ROUND(O14+U14+W14+Y14-(MIN(U14,W14,Y14)),3)</f>
        <v>110.204</v>
      </c>
      <c r="AA14" s="93">
        <f>VLOOKUP($A$8:$A$88,'Body do MiČR'!$B$3:$D$102,2,FALSE)</f>
        <v>36</v>
      </c>
      <c r="AB14" s="119"/>
      <c r="AC14" s="120">
        <f>MIN(U14,W14,Y14)</f>
        <v>11.956</v>
      </c>
      <c r="AE14" s="122"/>
    </row>
    <row r="15" spans="1:31" s="121" customFormat="1" ht="16.5" customHeight="1">
      <c r="A15" s="289">
        <v>8</v>
      </c>
      <c r="B15" s="582" t="s">
        <v>284</v>
      </c>
      <c r="C15" s="260" t="s">
        <v>260</v>
      </c>
      <c r="D15" s="250" t="s">
        <v>261</v>
      </c>
      <c r="E15" s="252" t="s">
        <v>103</v>
      </c>
      <c r="F15" s="193" t="s">
        <v>52</v>
      </c>
      <c r="G15" s="186">
        <v>1150</v>
      </c>
      <c r="H15" s="199">
        <v>0.86</v>
      </c>
      <c r="I15" s="199">
        <v>16.8</v>
      </c>
      <c r="J15" s="95">
        <f t="shared" si="0"/>
        <v>1.145381446762206</v>
      </c>
      <c r="K15" s="102">
        <f t="shared" si="1"/>
        <v>1.1272</v>
      </c>
      <c r="L15" s="90"/>
      <c r="M15" s="90"/>
      <c r="N15" s="90"/>
      <c r="O15" s="203">
        <v>72</v>
      </c>
      <c r="P15" s="95">
        <f t="shared" si="2"/>
        <v>0.7672</v>
      </c>
      <c r="Q15" s="91">
        <v>6180</v>
      </c>
      <c r="R15" s="91">
        <v>5453</v>
      </c>
      <c r="S15" s="288">
        <v>5385</v>
      </c>
      <c r="T15" s="270">
        <f t="shared" si="3"/>
        <v>4741.296</v>
      </c>
      <c r="U15" s="724">
        <f t="shared" si="4"/>
        <v>8.309</v>
      </c>
      <c r="V15" s="92">
        <f t="shared" si="5"/>
        <v>4183.5416</v>
      </c>
      <c r="W15" s="98">
        <f t="shared" si="6"/>
        <v>9.198</v>
      </c>
      <c r="X15" s="92">
        <f t="shared" si="7"/>
        <v>4131.372</v>
      </c>
      <c r="Y15" s="98">
        <f t="shared" si="8"/>
        <v>9.037</v>
      </c>
      <c r="Z15" s="99">
        <f t="shared" si="9"/>
        <v>90.235</v>
      </c>
      <c r="AA15" s="93">
        <f>VLOOKUP($A$8:$A$88,'Body do MiČR'!$B$3:$D$102,2,FALSE)</f>
        <v>32</v>
      </c>
      <c r="AB15" s="119"/>
      <c r="AC15" s="120">
        <f>MIN(U15,W15,Y15)</f>
        <v>8.309</v>
      </c>
      <c r="AE15" s="122"/>
    </row>
    <row r="16" spans="1:31" s="121" customFormat="1" ht="16.5" customHeight="1">
      <c r="A16" s="289">
        <v>9</v>
      </c>
      <c r="B16" s="583" t="s">
        <v>286</v>
      </c>
      <c r="C16" s="264" t="s">
        <v>154</v>
      </c>
      <c r="D16" s="181" t="s">
        <v>236</v>
      </c>
      <c r="E16" s="265" t="s">
        <v>156</v>
      </c>
      <c r="F16" s="267" t="s">
        <v>52</v>
      </c>
      <c r="G16" s="254">
        <v>920</v>
      </c>
      <c r="H16" s="256">
        <v>0.256</v>
      </c>
      <c r="I16" s="258">
        <v>4.2</v>
      </c>
      <c r="J16" s="95">
        <f t="shared" si="0"/>
        <v>0.7935924945560084</v>
      </c>
      <c r="K16" s="102">
        <f t="shared" si="1"/>
        <v>0.8313</v>
      </c>
      <c r="L16" s="90"/>
      <c r="M16" s="90"/>
      <c r="N16" s="90"/>
      <c r="O16" s="203">
        <v>60.667</v>
      </c>
      <c r="P16" s="95">
        <f t="shared" si="2"/>
        <v>0.527965</v>
      </c>
      <c r="Q16" s="91">
        <v>6180</v>
      </c>
      <c r="R16" s="91">
        <v>5453</v>
      </c>
      <c r="S16" s="288">
        <v>5385</v>
      </c>
      <c r="T16" s="270">
        <f t="shared" si="3"/>
        <v>3262.8237</v>
      </c>
      <c r="U16" s="724">
        <f t="shared" si="4"/>
        <v>12.073</v>
      </c>
      <c r="V16" s="92">
        <f t="shared" si="5"/>
        <v>2878.993145</v>
      </c>
      <c r="W16" s="98">
        <f t="shared" si="6"/>
        <v>13.366</v>
      </c>
      <c r="X16" s="92">
        <f t="shared" si="7"/>
        <v>2843.0915250000003</v>
      </c>
      <c r="Y16" s="98">
        <f t="shared" si="8"/>
        <v>13.132</v>
      </c>
      <c r="Z16" s="99">
        <f t="shared" si="9"/>
        <v>87.165</v>
      </c>
      <c r="AA16" s="93">
        <f>VLOOKUP($A$8:$A$88,'Body do MiČR'!$B$3:$D$102,2,FALSE)</f>
        <v>29</v>
      </c>
      <c r="AB16" s="119"/>
      <c r="AC16" s="120">
        <f>MIN(U16,W16,Y16)</f>
        <v>12.073</v>
      </c>
      <c r="AE16" s="122"/>
    </row>
    <row r="17" spans="1:31" s="121" customFormat="1" ht="16.5" customHeight="1">
      <c r="A17" s="289">
        <v>10</v>
      </c>
      <c r="B17" s="475" t="s">
        <v>282</v>
      </c>
      <c r="C17" s="263" t="s">
        <v>257</v>
      </c>
      <c r="D17" s="181" t="s">
        <v>258</v>
      </c>
      <c r="E17" s="191" t="s">
        <v>153</v>
      </c>
      <c r="F17" s="253">
        <v>0.061111111111111116</v>
      </c>
      <c r="G17" s="186">
        <v>850</v>
      </c>
      <c r="H17" s="199">
        <v>0.385</v>
      </c>
      <c r="I17" s="199">
        <v>3.27</v>
      </c>
      <c r="J17" s="95">
        <f t="shared" si="0"/>
        <v>0.9774012231490533</v>
      </c>
      <c r="K17" s="102">
        <f t="shared" si="1"/>
        <v>0.97784</v>
      </c>
      <c r="L17" s="90"/>
      <c r="M17" s="90"/>
      <c r="N17" s="90"/>
      <c r="O17" s="203">
        <v>48.667</v>
      </c>
      <c r="P17" s="95">
        <f t="shared" si="2"/>
        <v>0.7345050000000001</v>
      </c>
      <c r="Q17" s="91">
        <v>6180</v>
      </c>
      <c r="R17" s="91">
        <v>5453</v>
      </c>
      <c r="S17" s="288">
        <v>5385</v>
      </c>
      <c r="T17" s="270">
        <f t="shared" si="3"/>
        <v>4539.240900000001</v>
      </c>
      <c r="U17" s="724">
        <f t="shared" si="4"/>
        <v>8.678</v>
      </c>
      <c r="V17" s="92">
        <f t="shared" si="5"/>
        <v>4005.2557650000003</v>
      </c>
      <c r="W17" s="98">
        <f t="shared" si="6"/>
        <v>9.607</v>
      </c>
      <c r="X17" s="92">
        <f t="shared" si="7"/>
        <v>3955.3094250000004</v>
      </c>
      <c r="Y17" s="98">
        <f t="shared" si="8"/>
        <v>9.439</v>
      </c>
      <c r="Z17" s="99">
        <f t="shared" si="9"/>
        <v>67.713</v>
      </c>
      <c r="AA17" s="93">
        <f>VLOOKUP($A$8:$A$88,'Body do MiČR'!$B$3:$D$102,2,FALSE)</f>
        <v>26</v>
      </c>
      <c r="AB17" s="119"/>
      <c r="AC17" s="120">
        <f>MIN(U17,W17,Y17)</f>
        <v>8.678</v>
      </c>
      <c r="AE17" s="122"/>
    </row>
    <row r="18" spans="1:31" s="121" customFormat="1" ht="16.5" customHeight="1" thickBot="1">
      <c r="A18" s="290">
        <v>11</v>
      </c>
      <c r="B18" s="584" t="s">
        <v>292</v>
      </c>
      <c r="C18" s="291" t="s">
        <v>155</v>
      </c>
      <c r="D18" s="292" t="s">
        <v>259</v>
      </c>
      <c r="E18" s="293" t="s">
        <v>274</v>
      </c>
      <c r="F18" s="294" t="s">
        <v>53</v>
      </c>
      <c r="G18" s="295">
        <v>980</v>
      </c>
      <c r="H18" s="296">
        <v>0.41</v>
      </c>
      <c r="I18" s="297">
        <v>3.8</v>
      </c>
      <c r="J18" s="298">
        <f t="shared" si="0"/>
        <v>1.1061048852521773</v>
      </c>
      <c r="K18" s="299">
        <f t="shared" si="1"/>
        <v>1.09638</v>
      </c>
      <c r="L18" s="300"/>
      <c r="M18" s="300"/>
      <c r="N18" s="300"/>
      <c r="O18" s="301">
        <v>43.667</v>
      </c>
      <c r="P18" s="298">
        <f t="shared" si="2"/>
        <v>0.878045</v>
      </c>
      <c r="Q18" s="302">
        <v>6180</v>
      </c>
      <c r="R18" s="302">
        <v>5453</v>
      </c>
      <c r="S18" s="303">
        <v>5385</v>
      </c>
      <c r="T18" s="271">
        <f t="shared" si="3"/>
        <v>5426.3180999999995</v>
      </c>
      <c r="U18" s="733">
        <f t="shared" si="4"/>
        <v>7.26</v>
      </c>
      <c r="V18" s="94">
        <f t="shared" si="5"/>
        <v>4787.979385</v>
      </c>
      <c r="W18" s="142">
        <f t="shared" si="6"/>
        <v>8.037</v>
      </c>
      <c r="X18" s="94">
        <f t="shared" si="7"/>
        <v>4728.272325</v>
      </c>
      <c r="Y18" s="142">
        <f t="shared" si="8"/>
        <v>7.896</v>
      </c>
      <c r="Z18" s="143">
        <f t="shared" si="9"/>
        <v>59.6</v>
      </c>
      <c r="AA18" s="144">
        <f>VLOOKUP($A$8:$A$88,'Body do MiČR'!$B$3:$D$102,2,FALSE)</f>
        <v>24</v>
      </c>
      <c r="AB18" s="119"/>
      <c r="AC18" s="120">
        <f t="shared" si="10"/>
        <v>7.26</v>
      </c>
      <c r="AE18" s="122"/>
    </row>
    <row r="19" ht="15" customHeight="1" thickBot="1">
      <c r="AE19" s="66"/>
    </row>
    <row r="20" spans="2:31" ht="15" customHeight="1">
      <c r="B20" s="11" t="s">
        <v>26</v>
      </c>
      <c r="C20" s="780" t="s">
        <v>22</v>
      </c>
      <c r="D20" s="780"/>
      <c r="E20" s="12" t="s">
        <v>8</v>
      </c>
      <c r="F20" s="773" t="s">
        <v>35</v>
      </c>
      <c r="G20" s="773"/>
      <c r="H20" s="773"/>
      <c r="I20" s="774" t="s">
        <v>36</v>
      </c>
      <c r="J20" s="774"/>
      <c r="K20" s="774"/>
      <c r="L20" s="774"/>
      <c r="M20" s="775" t="s">
        <v>22</v>
      </c>
      <c r="N20" s="775"/>
      <c r="O20" s="775"/>
      <c r="P20" s="775"/>
      <c r="Q20" s="780" t="s">
        <v>8</v>
      </c>
      <c r="R20" s="780"/>
      <c r="S20" s="780"/>
      <c r="T20" s="773" t="s">
        <v>35</v>
      </c>
      <c r="U20" s="773"/>
      <c r="V20" s="773"/>
      <c r="W20" s="773"/>
      <c r="X20" s="21"/>
      <c r="Y20" s="21"/>
      <c r="Z20" s="21"/>
      <c r="AA20" s="21"/>
      <c r="AE20" s="66"/>
    </row>
    <row r="21" spans="2:31" ht="15" customHeight="1">
      <c r="B21" s="15" t="s">
        <v>144</v>
      </c>
      <c r="C21" s="803" t="s">
        <v>414</v>
      </c>
      <c r="D21" s="803"/>
      <c r="E21" s="16"/>
      <c r="F21" s="852"/>
      <c r="G21" s="852"/>
      <c r="H21" s="852"/>
      <c r="I21" s="789" t="s">
        <v>37</v>
      </c>
      <c r="J21" s="789"/>
      <c r="K21" s="789"/>
      <c r="L21" s="789"/>
      <c r="M21" s="786" t="s">
        <v>409</v>
      </c>
      <c r="N21" s="787"/>
      <c r="O21" s="787"/>
      <c r="P21" s="788"/>
      <c r="Q21" s="843" t="s">
        <v>410</v>
      </c>
      <c r="R21" s="843"/>
      <c r="S21" s="843"/>
      <c r="T21" s="844"/>
      <c r="U21" s="844"/>
      <c r="V21" s="844"/>
      <c r="W21" s="844"/>
      <c r="X21" s="25"/>
      <c r="Y21" s="25"/>
      <c r="Z21" s="25"/>
      <c r="AA21" s="25"/>
      <c r="AE21" s="66"/>
    </row>
    <row r="22" spans="2:31" ht="15" customHeight="1">
      <c r="B22" s="18">
        <v>2</v>
      </c>
      <c r="C22" s="803"/>
      <c r="D22" s="803"/>
      <c r="E22" s="16"/>
      <c r="F22" s="852"/>
      <c r="G22" s="852"/>
      <c r="H22" s="852"/>
      <c r="I22" s="855" t="s">
        <v>38</v>
      </c>
      <c r="J22" s="855"/>
      <c r="K22" s="855"/>
      <c r="L22" s="855"/>
      <c r="M22" s="854" t="s">
        <v>192</v>
      </c>
      <c r="N22" s="854"/>
      <c r="O22" s="854"/>
      <c r="P22" s="854"/>
      <c r="Q22" s="803"/>
      <c r="R22" s="803"/>
      <c r="S22" s="803"/>
      <c r="T22" s="844"/>
      <c r="U22" s="844"/>
      <c r="V22" s="844"/>
      <c r="W22" s="844"/>
      <c r="X22" s="25"/>
      <c r="Y22" s="25"/>
      <c r="Z22" s="25"/>
      <c r="AA22" s="25"/>
      <c r="AE22" s="66"/>
    </row>
    <row r="23" spans="2:31" ht="15" customHeight="1">
      <c r="B23" s="18">
        <v>3</v>
      </c>
      <c r="C23" s="803"/>
      <c r="D23" s="803"/>
      <c r="E23" s="87"/>
      <c r="F23" s="852"/>
      <c r="G23" s="852"/>
      <c r="H23" s="852"/>
      <c r="I23" s="853"/>
      <c r="J23" s="853"/>
      <c r="K23" s="853"/>
      <c r="L23" s="853"/>
      <c r="M23" s="854" t="s">
        <v>411</v>
      </c>
      <c r="N23" s="854"/>
      <c r="O23" s="854"/>
      <c r="P23" s="854"/>
      <c r="Q23" s="803"/>
      <c r="R23" s="803"/>
      <c r="S23" s="803"/>
      <c r="T23" s="844"/>
      <c r="U23" s="844"/>
      <c r="V23" s="844"/>
      <c r="W23" s="844"/>
      <c r="X23" s="25"/>
      <c r="Y23" s="25"/>
      <c r="Z23" s="25"/>
      <c r="AA23" s="25"/>
      <c r="AE23" s="66"/>
    </row>
    <row r="24" spans="2:31" ht="15" customHeight="1">
      <c r="B24" s="15"/>
      <c r="C24" s="803"/>
      <c r="D24" s="803"/>
      <c r="E24" s="16"/>
      <c r="F24" s="852"/>
      <c r="G24" s="852"/>
      <c r="H24" s="852"/>
      <c r="I24" s="853"/>
      <c r="J24" s="853"/>
      <c r="K24" s="853"/>
      <c r="L24" s="853"/>
      <c r="M24" s="854" t="s">
        <v>413</v>
      </c>
      <c r="N24" s="854"/>
      <c r="O24" s="854"/>
      <c r="P24" s="854"/>
      <c r="Q24" s="803"/>
      <c r="R24" s="803"/>
      <c r="S24" s="803"/>
      <c r="T24" s="844"/>
      <c r="U24" s="844"/>
      <c r="V24" s="844"/>
      <c r="W24" s="844"/>
      <c r="X24" s="25"/>
      <c r="Y24" s="25"/>
      <c r="Z24" s="25"/>
      <c r="AA24" s="25"/>
      <c r="AE24" s="66"/>
    </row>
    <row r="25" spans="2:31" ht="15" customHeight="1">
      <c r="B25" s="15"/>
      <c r="C25" s="803"/>
      <c r="D25" s="803"/>
      <c r="E25" s="16"/>
      <c r="F25" s="852"/>
      <c r="G25" s="852"/>
      <c r="H25" s="852"/>
      <c r="I25" s="853"/>
      <c r="J25" s="853"/>
      <c r="K25" s="853"/>
      <c r="L25" s="853"/>
      <c r="M25" s="854"/>
      <c r="N25" s="854"/>
      <c r="O25" s="854"/>
      <c r="P25" s="854"/>
      <c r="Q25" s="803"/>
      <c r="R25" s="803"/>
      <c r="S25" s="803"/>
      <c r="T25" s="844"/>
      <c r="U25" s="844"/>
      <c r="V25" s="844"/>
      <c r="W25" s="844"/>
      <c r="X25" s="25"/>
      <c r="Y25" s="25"/>
      <c r="Z25" s="25"/>
      <c r="AA25" s="25"/>
      <c r="AE25" s="66"/>
    </row>
    <row r="26" spans="2:31" ht="15" customHeight="1">
      <c r="B26" s="15"/>
      <c r="C26" s="803"/>
      <c r="D26" s="803"/>
      <c r="E26" s="16"/>
      <c r="F26" s="802"/>
      <c r="G26" s="802"/>
      <c r="H26" s="802"/>
      <c r="I26" s="855" t="s">
        <v>39</v>
      </c>
      <c r="J26" s="855"/>
      <c r="K26" s="855"/>
      <c r="L26" s="855"/>
      <c r="M26" s="786" t="s">
        <v>380</v>
      </c>
      <c r="N26" s="787"/>
      <c r="O26" s="787"/>
      <c r="P26" s="788"/>
      <c r="Q26" s="843" t="s">
        <v>173</v>
      </c>
      <c r="R26" s="843"/>
      <c r="S26" s="843"/>
      <c r="T26" s="844"/>
      <c r="U26" s="844"/>
      <c r="V26" s="844"/>
      <c r="W26" s="844"/>
      <c r="X26" s="25"/>
      <c r="Y26" s="25"/>
      <c r="Z26" s="25"/>
      <c r="AA26" s="25"/>
      <c r="AE26" s="66"/>
    </row>
    <row r="27" spans="2:31" ht="15" customHeight="1" thickBot="1">
      <c r="B27" s="19" t="s">
        <v>40</v>
      </c>
      <c r="C27" s="799"/>
      <c r="D27" s="799"/>
      <c r="E27" s="20"/>
      <c r="F27" s="797"/>
      <c r="G27" s="797"/>
      <c r="H27" s="797"/>
      <c r="I27" s="857" t="s">
        <v>40</v>
      </c>
      <c r="J27" s="857"/>
      <c r="K27" s="857"/>
      <c r="L27" s="857"/>
      <c r="M27" s="858" t="s">
        <v>382</v>
      </c>
      <c r="N27" s="859"/>
      <c r="O27" s="859"/>
      <c r="P27" s="860"/>
      <c r="Q27" s="799"/>
      <c r="R27" s="799"/>
      <c r="S27" s="799"/>
      <c r="T27" s="856"/>
      <c r="U27" s="856"/>
      <c r="V27" s="856"/>
      <c r="W27" s="856"/>
      <c r="X27" s="25"/>
      <c r="Y27" s="25"/>
      <c r="Z27" s="25"/>
      <c r="AA27" s="25"/>
      <c r="AE27" s="66"/>
    </row>
    <row r="28" ht="15" customHeight="1">
      <c r="AE28" s="66"/>
    </row>
    <row r="29" ht="12.75">
      <c r="AE29" s="66"/>
    </row>
    <row r="30" ht="12.75">
      <c r="AE30" s="66"/>
    </row>
    <row r="31" ht="12.75">
      <c r="AE31" s="66"/>
    </row>
    <row r="32" ht="12.75">
      <c r="AE32" s="66"/>
    </row>
    <row r="33" ht="12.75">
      <c r="AE33" s="66"/>
    </row>
    <row r="34" ht="12.75">
      <c r="AE34" s="66"/>
    </row>
    <row r="35" ht="12.75">
      <c r="AE35" s="66"/>
    </row>
    <row r="36" ht="12.75">
      <c r="AE36" s="66"/>
    </row>
    <row r="37" ht="12.75">
      <c r="AE37" s="66"/>
    </row>
    <row r="38" ht="12.75">
      <c r="AE38" s="66"/>
    </row>
    <row r="39" ht="12.75">
      <c r="AE39" s="66"/>
    </row>
    <row r="40" ht="12.75">
      <c r="AE40" s="66"/>
    </row>
    <row r="41" ht="12.75">
      <c r="AE41" s="66"/>
    </row>
    <row r="42" ht="12.75">
      <c r="AE42" s="66"/>
    </row>
  </sheetData>
  <sheetProtection/>
  <mergeCells count="64">
    <mergeCell ref="A1:J1"/>
    <mergeCell ref="A2:J2"/>
    <mergeCell ref="AC6:AC7"/>
    <mergeCell ref="A3:B4"/>
    <mergeCell ref="A6:A7"/>
    <mergeCell ref="B6:B7"/>
    <mergeCell ref="C6:C7"/>
    <mergeCell ref="D6:D7"/>
    <mergeCell ref="E6:E7"/>
    <mergeCell ref="F6:F7"/>
    <mergeCell ref="Z6:Z7"/>
    <mergeCell ref="AA6:AA7"/>
    <mergeCell ref="C20:D20"/>
    <mergeCell ref="F20:H20"/>
    <mergeCell ref="I20:L20"/>
    <mergeCell ref="M20:P20"/>
    <mergeCell ref="Q20:S20"/>
    <mergeCell ref="T20:W20"/>
    <mergeCell ref="P6:P7"/>
    <mergeCell ref="Q6:S6"/>
    <mergeCell ref="C21:D21"/>
    <mergeCell ref="F21:H21"/>
    <mergeCell ref="I21:L21"/>
    <mergeCell ref="M21:P21"/>
    <mergeCell ref="T6:Y6"/>
    <mergeCell ref="Q22:S22"/>
    <mergeCell ref="T22:W22"/>
    <mergeCell ref="Q21:S21"/>
    <mergeCell ref="T21:W21"/>
    <mergeCell ref="L6:O6"/>
    <mergeCell ref="Q23:S23"/>
    <mergeCell ref="T23:W23"/>
    <mergeCell ref="C22:D22"/>
    <mergeCell ref="F22:H22"/>
    <mergeCell ref="C23:D23"/>
    <mergeCell ref="F23:H23"/>
    <mergeCell ref="I23:L23"/>
    <mergeCell ref="M23:P23"/>
    <mergeCell ref="I22:L22"/>
    <mergeCell ref="M22:P22"/>
    <mergeCell ref="C24:D24"/>
    <mergeCell ref="F24:H24"/>
    <mergeCell ref="I24:L24"/>
    <mergeCell ref="M24:P24"/>
    <mergeCell ref="Q24:S24"/>
    <mergeCell ref="T24:W24"/>
    <mergeCell ref="Q25:S25"/>
    <mergeCell ref="T25:W25"/>
    <mergeCell ref="T26:W26"/>
    <mergeCell ref="C25:D25"/>
    <mergeCell ref="F25:H25"/>
    <mergeCell ref="I25:L25"/>
    <mergeCell ref="M25:P25"/>
    <mergeCell ref="Q26:S26"/>
    <mergeCell ref="Q27:S27"/>
    <mergeCell ref="T27:W27"/>
    <mergeCell ref="C26:D26"/>
    <mergeCell ref="F26:H26"/>
    <mergeCell ref="C27:D27"/>
    <mergeCell ref="F27:H27"/>
    <mergeCell ref="I27:L27"/>
    <mergeCell ref="M27:P27"/>
    <mergeCell ref="I26:L26"/>
    <mergeCell ref="M26:P26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O13" sqref="O13"/>
    </sheetView>
  </sheetViews>
  <sheetFormatPr defaultColWidth="9.00390625" defaultRowHeight="12.75"/>
  <cols>
    <col min="1" max="1" width="4.125" style="0" customWidth="1"/>
    <col min="2" max="2" width="20.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1" max="11" width="7.625" style="0" customWidth="1"/>
    <col min="12" max="13" width="10.75390625" style="0" customWidth="1"/>
  </cols>
  <sheetData>
    <row r="1" spans="1:12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</row>
    <row r="2" spans="1:14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N2" s="47"/>
    </row>
    <row r="3" spans="1:14" ht="19.5" customHeight="1">
      <c r="A3" s="835" t="s">
        <v>84</v>
      </c>
      <c r="B3" s="835"/>
      <c r="C3" s="902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48"/>
    </row>
    <row r="4" spans="1:14" ht="19.5" customHeight="1">
      <c r="A4" s="835"/>
      <c r="B4" s="835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50"/>
    </row>
    <row r="5" ht="12" customHeight="1" thickBot="1">
      <c r="N5" s="9"/>
    </row>
    <row r="6" spans="1:14" ht="12.75" customHeight="1">
      <c r="A6" s="825" t="s">
        <v>21</v>
      </c>
      <c r="B6" s="823" t="s">
        <v>22</v>
      </c>
      <c r="C6" s="823" t="s">
        <v>8</v>
      </c>
      <c r="D6" s="823" t="s">
        <v>23</v>
      </c>
      <c r="E6" s="823" t="s">
        <v>24</v>
      </c>
      <c r="F6" s="823" t="s">
        <v>25</v>
      </c>
      <c r="G6" s="40" t="s">
        <v>167</v>
      </c>
      <c r="H6" s="40" t="s">
        <v>93</v>
      </c>
      <c r="I6" s="40" t="s">
        <v>94</v>
      </c>
      <c r="J6" s="820" t="s">
        <v>95</v>
      </c>
      <c r="K6" s="820" t="s">
        <v>106</v>
      </c>
      <c r="L6" s="820" t="s">
        <v>96</v>
      </c>
      <c r="M6" s="818" t="s">
        <v>500</v>
      </c>
      <c r="N6" s="9"/>
    </row>
    <row r="7" spans="1:14" ht="15" thickBot="1">
      <c r="A7" s="826"/>
      <c r="B7" s="824"/>
      <c r="C7" s="824"/>
      <c r="D7" s="824"/>
      <c r="E7" s="824"/>
      <c r="F7" s="824"/>
      <c r="G7" s="272" t="s">
        <v>97</v>
      </c>
      <c r="H7" s="272" t="s">
        <v>108</v>
      </c>
      <c r="I7" s="272" t="s">
        <v>98</v>
      </c>
      <c r="J7" s="821"/>
      <c r="K7" s="821"/>
      <c r="L7" s="896"/>
      <c r="M7" s="897"/>
      <c r="N7" s="9"/>
    </row>
    <row r="8" spans="1:14" ht="15" customHeight="1">
      <c r="A8" s="766">
        <v>1</v>
      </c>
      <c r="B8" s="277" t="s">
        <v>508</v>
      </c>
      <c r="C8" s="278" t="s">
        <v>262</v>
      </c>
      <c r="D8" s="279" t="s">
        <v>249</v>
      </c>
      <c r="E8" s="280" t="s">
        <v>270</v>
      </c>
      <c r="F8" s="759" t="s">
        <v>275</v>
      </c>
      <c r="G8" s="760">
        <v>932</v>
      </c>
      <c r="H8" s="761">
        <v>0.688</v>
      </c>
      <c r="I8" s="762">
        <v>9.17</v>
      </c>
      <c r="J8" s="763">
        <f>G8*SQRT(H8)/(456*POWER(I8,1/3))</f>
        <v>0.8099449655068441</v>
      </c>
      <c r="K8" s="763">
        <f aca="true" t="shared" si="0" ref="K8:K14">IF(J8&gt;1,J8/J8^(2*LOG10(J8)),J8*J8^(2*LOG10(J8)))</f>
        <v>0.8418142972295257</v>
      </c>
      <c r="L8" s="764">
        <v>3840</v>
      </c>
      <c r="M8" s="765">
        <f aca="true" t="shared" si="1" ref="M8:M14">K8*L8</f>
        <v>3232.5669013613788</v>
      </c>
      <c r="N8" s="9"/>
    </row>
    <row r="9" spans="1:14" ht="15" customHeight="1">
      <c r="A9" s="370">
        <v>2</v>
      </c>
      <c r="B9" s="741" t="s">
        <v>509</v>
      </c>
      <c r="C9" s="743" t="s">
        <v>267</v>
      </c>
      <c r="D9" s="406" t="s">
        <v>236</v>
      </c>
      <c r="E9" s="570" t="s">
        <v>103</v>
      </c>
      <c r="F9" s="571" t="s">
        <v>52</v>
      </c>
      <c r="G9" s="746">
        <v>1100</v>
      </c>
      <c r="H9" s="747">
        <v>0.827</v>
      </c>
      <c r="I9" s="747">
        <v>16.23</v>
      </c>
      <c r="J9" s="95">
        <f aca="true" t="shared" si="2" ref="J9:J14">G9*SQRT(H9)/(456*POWER(I9,1/3))</f>
        <v>0.8664451811187851</v>
      </c>
      <c r="K9" s="95">
        <f t="shared" si="0"/>
        <v>0.8820504670128645</v>
      </c>
      <c r="L9" s="736">
        <v>3728</v>
      </c>
      <c r="M9" s="749">
        <f t="shared" si="1"/>
        <v>3288.284141023959</v>
      </c>
      <c r="N9" s="9"/>
    </row>
    <row r="10" spans="1:14" ht="15" customHeight="1">
      <c r="A10" s="370">
        <v>3</v>
      </c>
      <c r="B10" s="624" t="s">
        <v>505</v>
      </c>
      <c r="C10" s="734" t="s">
        <v>105</v>
      </c>
      <c r="D10" s="735" t="s">
        <v>249</v>
      </c>
      <c r="E10" s="504" t="s">
        <v>254</v>
      </c>
      <c r="F10" s="183" t="s">
        <v>102</v>
      </c>
      <c r="G10" s="242">
        <v>995.8</v>
      </c>
      <c r="H10" s="188">
        <v>0.724</v>
      </c>
      <c r="I10" s="188">
        <v>20.4</v>
      </c>
      <c r="J10" s="95">
        <f t="shared" si="2"/>
        <v>0.680037987169383</v>
      </c>
      <c r="K10" s="95">
        <f t="shared" si="0"/>
        <v>0.7737905995632058</v>
      </c>
      <c r="L10" s="639">
        <v>4852</v>
      </c>
      <c r="M10" s="749">
        <f t="shared" si="1"/>
        <v>3754.4319890806746</v>
      </c>
      <c r="N10" s="9"/>
    </row>
    <row r="11" spans="1:14" ht="15" customHeight="1">
      <c r="A11" s="370">
        <v>4</v>
      </c>
      <c r="B11" s="578" t="s">
        <v>510</v>
      </c>
      <c r="C11" s="180" t="s">
        <v>263</v>
      </c>
      <c r="D11" s="738" t="s">
        <v>264</v>
      </c>
      <c r="E11" s="739" t="s">
        <v>271</v>
      </c>
      <c r="F11" s="184" t="s">
        <v>276</v>
      </c>
      <c r="G11" s="255">
        <v>1010</v>
      </c>
      <c r="H11" s="257">
        <v>0.6</v>
      </c>
      <c r="I11" s="257">
        <v>8.5</v>
      </c>
      <c r="J11" s="95">
        <f t="shared" si="2"/>
        <v>0.8406705772311371</v>
      </c>
      <c r="K11" s="95">
        <f t="shared" si="0"/>
        <v>0.862955445067724</v>
      </c>
      <c r="L11" s="740">
        <v>4756</v>
      </c>
      <c r="M11" s="749">
        <f t="shared" si="1"/>
        <v>4104.216096742096</v>
      </c>
      <c r="N11" s="9"/>
    </row>
    <row r="12" spans="1:14" ht="15" customHeight="1">
      <c r="A12" s="370">
        <v>5</v>
      </c>
      <c r="B12" s="742" t="s">
        <v>511</v>
      </c>
      <c r="C12" s="744" t="s">
        <v>145</v>
      </c>
      <c r="D12" s="745" t="s">
        <v>259</v>
      </c>
      <c r="E12" s="191" t="s">
        <v>269</v>
      </c>
      <c r="F12" s="193" t="s">
        <v>102</v>
      </c>
      <c r="G12" s="186">
        <v>670</v>
      </c>
      <c r="H12" s="197">
        <v>0.176</v>
      </c>
      <c r="I12" s="198">
        <v>1.75</v>
      </c>
      <c r="J12" s="95">
        <f t="shared" si="2"/>
        <v>0.5115093904643765</v>
      </c>
      <c r="K12" s="95">
        <f t="shared" si="0"/>
        <v>0.7557637384835755</v>
      </c>
      <c r="L12" s="748">
        <v>5463</v>
      </c>
      <c r="M12" s="749">
        <f t="shared" si="1"/>
        <v>4128.737303335773</v>
      </c>
      <c r="N12" s="9"/>
    </row>
    <row r="13" spans="1:14" ht="15" customHeight="1">
      <c r="A13" s="372">
        <v>6</v>
      </c>
      <c r="B13" s="353" t="s">
        <v>507</v>
      </c>
      <c r="C13" s="363" t="s">
        <v>245</v>
      </c>
      <c r="D13" s="737" t="s">
        <v>246</v>
      </c>
      <c r="E13" s="191" t="s">
        <v>251</v>
      </c>
      <c r="F13" s="253">
        <v>0.05555555555555555</v>
      </c>
      <c r="G13" s="186">
        <v>1300</v>
      </c>
      <c r="H13" s="186">
        <v>2</v>
      </c>
      <c r="I13" s="186">
        <v>30</v>
      </c>
      <c r="J13" s="95">
        <f>G13*SQRT(H13)/(456*POWER(I13,1/3))</f>
        <v>1.2975370150931986</v>
      </c>
      <c r="K13" s="95">
        <f t="shared" si="0"/>
        <v>1.2232848510836543</v>
      </c>
      <c r="L13" s="92">
        <v>4088</v>
      </c>
      <c r="M13" s="749">
        <f t="shared" si="1"/>
        <v>5000.788471229978</v>
      </c>
      <c r="N13" s="9"/>
    </row>
    <row r="14" spans="1:14" ht="15" customHeight="1" thickBot="1">
      <c r="A14" s="373">
        <v>7</v>
      </c>
      <c r="B14" s="750" t="s">
        <v>506</v>
      </c>
      <c r="C14" s="751" t="s">
        <v>116</v>
      </c>
      <c r="D14" s="752" t="s">
        <v>248</v>
      </c>
      <c r="E14" s="753" t="s">
        <v>253</v>
      </c>
      <c r="F14" s="294" t="s">
        <v>255</v>
      </c>
      <c r="G14" s="754">
        <v>995</v>
      </c>
      <c r="H14" s="755">
        <v>0.457</v>
      </c>
      <c r="I14" s="756">
        <v>3.5</v>
      </c>
      <c r="J14" s="298">
        <f t="shared" si="2"/>
        <v>0.971539188768552</v>
      </c>
      <c r="K14" s="298">
        <f t="shared" si="0"/>
        <v>0.97224296717506</v>
      </c>
      <c r="L14" s="757">
        <v>6063</v>
      </c>
      <c r="M14" s="758">
        <f t="shared" si="1"/>
        <v>5894.709109982388</v>
      </c>
      <c r="N14" s="9"/>
    </row>
    <row r="15" ht="15" customHeight="1" thickBot="1"/>
    <row r="16" spans="2:13" ht="15" customHeight="1">
      <c r="B16" s="767" t="s">
        <v>36</v>
      </c>
      <c r="C16" s="898" t="s">
        <v>22</v>
      </c>
      <c r="D16" s="899"/>
      <c r="E16" s="768" t="s">
        <v>8</v>
      </c>
      <c r="F16" s="898" t="s">
        <v>35</v>
      </c>
      <c r="G16" s="900"/>
      <c r="H16" s="901"/>
      <c r="I16" s="603"/>
      <c r="J16" s="603"/>
      <c r="K16" s="603"/>
      <c r="L16" s="21"/>
      <c r="M16" s="21"/>
    </row>
    <row r="17" spans="2:13" ht="15" customHeight="1">
      <c r="B17" s="769" t="s">
        <v>37</v>
      </c>
      <c r="C17" s="786" t="s">
        <v>512</v>
      </c>
      <c r="D17" s="787"/>
      <c r="E17" s="116" t="s">
        <v>410</v>
      </c>
      <c r="F17" s="893"/>
      <c r="G17" s="894"/>
      <c r="H17" s="895"/>
      <c r="I17" s="603"/>
      <c r="J17" s="603"/>
      <c r="K17" s="603"/>
      <c r="L17" s="25"/>
      <c r="M17" s="21"/>
    </row>
    <row r="18" spans="2:13" ht="15" customHeight="1">
      <c r="B18" s="770" t="s">
        <v>38</v>
      </c>
      <c r="C18" s="782" t="s">
        <v>192</v>
      </c>
      <c r="D18" s="889"/>
      <c r="E18" s="16"/>
      <c r="F18" s="890"/>
      <c r="G18" s="891"/>
      <c r="H18" s="892"/>
      <c r="I18" s="640"/>
      <c r="J18" s="640"/>
      <c r="K18" s="640"/>
      <c r="L18" s="25"/>
      <c r="M18" s="21"/>
    </row>
    <row r="19" spans="2:13" ht="15" customHeight="1">
      <c r="B19" s="770"/>
      <c r="C19" s="782" t="s">
        <v>513</v>
      </c>
      <c r="D19" s="889"/>
      <c r="E19" s="16"/>
      <c r="F19" s="890"/>
      <c r="G19" s="891"/>
      <c r="H19" s="892"/>
      <c r="I19" s="22"/>
      <c r="J19" s="22"/>
      <c r="K19" s="22"/>
      <c r="L19" s="25"/>
      <c r="M19" s="21"/>
    </row>
    <row r="20" spans="2:13" ht="15" customHeight="1">
      <c r="B20" s="770"/>
      <c r="C20" s="782" t="s">
        <v>413</v>
      </c>
      <c r="D20" s="889"/>
      <c r="E20" s="87"/>
      <c r="F20" s="890"/>
      <c r="G20" s="891"/>
      <c r="H20" s="892"/>
      <c r="I20" s="22"/>
      <c r="J20" s="22"/>
      <c r="K20" s="22"/>
      <c r="L20" s="25"/>
      <c r="M20" s="21"/>
    </row>
    <row r="21" spans="2:13" ht="15" customHeight="1">
      <c r="B21" s="770"/>
      <c r="C21" s="782"/>
      <c r="D21" s="889"/>
      <c r="E21" s="16"/>
      <c r="F21" s="890"/>
      <c r="G21" s="891"/>
      <c r="H21" s="892"/>
      <c r="I21" s="22"/>
      <c r="J21" s="22"/>
      <c r="K21" s="22"/>
      <c r="L21" s="25"/>
      <c r="M21" s="21"/>
    </row>
    <row r="22" spans="2:13" ht="15" customHeight="1">
      <c r="B22" s="770" t="s">
        <v>39</v>
      </c>
      <c r="C22" s="786" t="s">
        <v>380</v>
      </c>
      <c r="D22" s="787"/>
      <c r="E22" s="116" t="s">
        <v>173</v>
      </c>
      <c r="F22" s="890"/>
      <c r="G22" s="891"/>
      <c r="H22" s="892"/>
      <c r="I22" s="640"/>
      <c r="J22" s="640"/>
      <c r="K22" s="640"/>
      <c r="L22" s="25"/>
      <c r="M22" s="21"/>
    </row>
    <row r="23" spans="2:13" ht="15" customHeight="1" thickBot="1">
      <c r="B23" s="771" t="s">
        <v>40</v>
      </c>
      <c r="C23" s="884" t="s">
        <v>382</v>
      </c>
      <c r="D23" s="885"/>
      <c r="E23" s="772"/>
      <c r="F23" s="886"/>
      <c r="G23" s="887"/>
      <c r="H23" s="888"/>
      <c r="I23" s="640"/>
      <c r="J23" s="640"/>
      <c r="K23" s="640"/>
      <c r="L23" s="25"/>
      <c r="M23" s="21"/>
    </row>
    <row r="24" ht="15" customHeight="1"/>
    <row r="31" spans="3:9" ht="12.75">
      <c r="C31" s="865"/>
      <c r="D31" s="865"/>
      <c r="E31" s="865"/>
      <c r="F31" s="865"/>
      <c r="G31" s="864"/>
      <c r="H31" s="864"/>
      <c r="I31" s="864"/>
    </row>
  </sheetData>
  <mergeCells count="32">
    <mergeCell ref="A1:J1"/>
    <mergeCell ref="A2:J2"/>
    <mergeCell ref="A3:B4"/>
    <mergeCell ref="C3:M4"/>
    <mergeCell ref="A6:A7"/>
    <mergeCell ref="B6:B7"/>
    <mergeCell ref="C6:C7"/>
    <mergeCell ref="D6:D7"/>
    <mergeCell ref="L6:L7"/>
    <mergeCell ref="M6:M7"/>
    <mergeCell ref="C16:D16"/>
    <mergeCell ref="F16:H16"/>
    <mergeCell ref="E6:E7"/>
    <mergeCell ref="F6:F7"/>
    <mergeCell ref="J6:J7"/>
    <mergeCell ref="K6:K7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31:F31"/>
    <mergeCell ref="G31:I31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zoomScaleNormal="75" zoomScalePageLayoutView="0" workbookViewId="0" topLeftCell="A1">
      <selection activeCell="Q36" sqref="Q36:Q37"/>
    </sheetView>
  </sheetViews>
  <sheetFormatPr defaultColWidth="9.00390625" defaultRowHeight="12.75"/>
  <cols>
    <col min="3" max="3" width="5.25390625" style="0" bestFit="1" customWidth="1"/>
  </cols>
  <sheetData>
    <row r="2" spans="2:4" ht="12.75">
      <c r="B2" s="76" t="s">
        <v>146</v>
      </c>
      <c r="C2" s="904" t="s">
        <v>147</v>
      </c>
      <c r="D2" s="904"/>
    </row>
    <row r="3" spans="2:4" ht="12.75">
      <c r="B3" s="76">
        <v>1</v>
      </c>
      <c r="C3" s="77">
        <v>100</v>
      </c>
      <c r="D3" s="78" t="s">
        <v>148</v>
      </c>
    </row>
    <row r="4" spans="2:4" ht="12.75">
      <c r="B4" s="76">
        <v>2</v>
      </c>
      <c r="C4" s="77">
        <v>80</v>
      </c>
      <c r="D4" s="78" t="s">
        <v>148</v>
      </c>
    </row>
    <row r="5" spans="2:4" ht="12.75">
      <c r="B5" s="76">
        <v>3</v>
      </c>
      <c r="C5" s="77">
        <v>60</v>
      </c>
      <c r="D5" s="78" t="s">
        <v>148</v>
      </c>
    </row>
    <row r="6" spans="2:4" ht="12.75">
      <c r="B6" s="76">
        <v>4</v>
      </c>
      <c r="C6" s="77">
        <v>50</v>
      </c>
      <c r="D6" s="78" t="s">
        <v>148</v>
      </c>
    </row>
    <row r="7" spans="2:4" ht="12.75">
      <c r="B7" s="76">
        <v>5</v>
      </c>
      <c r="C7" s="77">
        <v>45</v>
      </c>
      <c r="D7" s="78" t="s">
        <v>148</v>
      </c>
    </row>
    <row r="8" spans="2:4" ht="12.75">
      <c r="B8" s="76">
        <v>6</v>
      </c>
      <c r="C8" s="77">
        <v>40</v>
      </c>
      <c r="D8" s="78" t="s">
        <v>148</v>
      </c>
    </row>
    <row r="9" spans="2:4" ht="12.75">
      <c r="B9" s="76">
        <v>7</v>
      </c>
      <c r="C9" s="77">
        <v>36</v>
      </c>
      <c r="D9" s="78" t="s">
        <v>148</v>
      </c>
    </row>
    <row r="10" spans="2:4" ht="12.75">
      <c r="B10" s="76">
        <v>8</v>
      </c>
      <c r="C10" s="77">
        <v>32</v>
      </c>
      <c r="D10" s="78" t="s">
        <v>148</v>
      </c>
    </row>
    <row r="11" spans="2:4" ht="12.75">
      <c r="B11" s="76">
        <v>9</v>
      </c>
      <c r="C11" s="77">
        <v>29</v>
      </c>
      <c r="D11" s="78" t="s">
        <v>148</v>
      </c>
    </row>
    <row r="12" spans="2:4" ht="12.75">
      <c r="B12" s="76">
        <v>10</v>
      </c>
      <c r="C12" s="77">
        <v>26</v>
      </c>
      <c r="D12" s="78" t="s">
        <v>148</v>
      </c>
    </row>
    <row r="13" spans="2:4" ht="12.75">
      <c r="B13" s="76">
        <v>11</v>
      </c>
      <c r="C13" s="77">
        <v>24</v>
      </c>
      <c r="D13" s="78" t="s">
        <v>148</v>
      </c>
    </row>
    <row r="14" spans="2:4" ht="12.75">
      <c r="B14" s="76">
        <v>12</v>
      </c>
      <c r="C14" s="77">
        <v>22</v>
      </c>
      <c r="D14" s="78" t="s">
        <v>148</v>
      </c>
    </row>
    <row r="15" spans="2:4" ht="12.75">
      <c r="B15" s="76">
        <v>13</v>
      </c>
      <c r="C15" s="77">
        <v>20</v>
      </c>
      <c r="D15" s="78" t="s">
        <v>148</v>
      </c>
    </row>
    <row r="16" spans="2:4" ht="12.75">
      <c r="B16" s="76">
        <v>14</v>
      </c>
      <c r="C16" s="77">
        <v>18</v>
      </c>
      <c r="D16" s="78" t="s">
        <v>148</v>
      </c>
    </row>
    <row r="17" spans="2:4" ht="12.75">
      <c r="B17" s="76">
        <v>15</v>
      </c>
      <c r="C17" s="77">
        <v>16</v>
      </c>
      <c r="D17" s="78" t="s">
        <v>148</v>
      </c>
    </row>
    <row r="18" spans="2:4" ht="12.75">
      <c r="B18" s="76">
        <v>16</v>
      </c>
      <c r="C18" s="77">
        <v>15</v>
      </c>
      <c r="D18" s="78" t="s">
        <v>148</v>
      </c>
    </row>
    <row r="19" spans="2:4" ht="12.75">
      <c r="B19" s="76">
        <v>17</v>
      </c>
      <c r="C19" s="77">
        <v>14</v>
      </c>
      <c r="D19" s="78" t="s">
        <v>148</v>
      </c>
    </row>
    <row r="20" spans="2:4" ht="12.75">
      <c r="B20" s="76">
        <v>18</v>
      </c>
      <c r="C20" s="77">
        <v>13</v>
      </c>
      <c r="D20" s="78" t="s">
        <v>148</v>
      </c>
    </row>
    <row r="21" spans="2:4" ht="12.75">
      <c r="B21" s="76">
        <v>19</v>
      </c>
      <c r="C21" s="77">
        <v>12</v>
      </c>
      <c r="D21" s="78" t="s">
        <v>148</v>
      </c>
    </row>
    <row r="22" spans="2:4" ht="12.75">
      <c r="B22" s="76">
        <v>20</v>
      </c>
      <c r="C22" s="77">
        <v>11</v>
      </c>
      <c r="D22" s="78" t="s">
        <v>148</v>
      </c>
    </row>
    <row r="23" spans="2:4" ht="12.75">
      <c r="B23" s="76">
        <v>21</v>
      </c>
      <c r="C23" s="77">
        <v>10</v>
      </c>
      <c r="D23" s="78" t="s">
        <v>148</v>
      </c>
    </row>
    <row r="24" spans="2:4" ht="12.75">
      <c r="B24" s="76">
        <v>22</v>
      </c>
      <c r="C24" s="77">
        <v>9</v>
      </c>
      <c r="D24" s="78" t="s">
        <v>148</v>
      </c>
    </row>
    <row r="25" spans="2:4" ht="12.75">
      <c r="B25" s="76">
        <v>23</v>
      </c>
      <c r="C25" s="77">
        <v>8</v>
      </c>
      <c r="D25" s="78" t="s">
        <v>148</v>
      </c>
    </row>
    <row r="26" spans="2:4" ht="12.75">
      <c r="B26" s="76">
        <v>24</v>
      </c>
      <c r="C26" s="77">
        <v>7</v>
      </c>
      <c r="D26" s="78" t="s">
        <v>148</v>
      </c>
    </row>
    <row r="27" spans="2:4" ht="12.75">
      <c r="B27" s="76">
        <v>25</v>
      </c>
      <c r="C27" s="77">
        <v>6</v>
      </c>
      <c r="D27" s="78" t="s">
        <v>148</v>
      </c>
    </row>
    <row r="28" spans="2:4" ht="12.75">
      <c r="B28" s="76">
        <v>26</v>
      </c>
      <c r="C28" s="77">
        <v>5</v>
      </c>
      <c r="D28" s="78" t="s">
        <v>148</v>
      </c>
    </row>
    <row r="29" spans="2:4" ht="12.75">
      <c r="B29" s="76">
        <v>27</v>
      </c>
      <c r="C29" s="77">
        <v>4</v>
      </c>
      <c r="D29" s="78" t="s">
        <v>148</v>
      </c>
    </row>
    <row r="30" spans="2:4" ht="12.75">
      <c r="B30" s="76">
        <v>28</v>
      </c>
      <c r="C30" s="77">
        <v>3</v>
      </c>
      <c r="D30" s="78" t="s">
        <v>148</v>
      </c>
    </row>
    <row r="31" spans="2:4" ht="12.75">
      <c r="B31" s="76">
        <v>29</v>
      </c>
      <c r="C31" s="77">
        <v>2</v>
      </c>
      <c r="D31" s="78" t="s">
        <v>148</v>
      </c>
    </row>
    <row r="32" spans="2:4" ht="12.75">
      <c r="B32" s="76">
        <v>30</v>
      </c>
      <c r="C32" s="77">
        <v>1</v>
      </c>
      <c r="D32" s="78" t="s">
        <v>148</v>
      </c>
    </row>
    <row r="33" spans="2:4" ht="12.75">
      <c r="B33" s="76">
        <v>31</v>
      </c>
      <c r="C33" s="77">
        <v>0</v>
      </c>
      <c r="D33" s="78" t="s">
        <v>148</v>
      </c>
    </row>
    <row r="34" spans="2:4" ht="12.75">
      <c r="B34" s="76">
        <v>32</v>
      </c>
      <c r="C34" s="77">
        <v>0</v>
      </c>
      <c r="D34" s="78" t="s">
        <v>148</v>
      </c>
    </row>
    <row r="35" spans="2:4" ht="12.75">
      <c r="B35" s="76">
        <v>33</v>
      </c>
      <c r="C35" s="77">
        <v>0</v>
      </c>
      <c r="D35" s="78" t="s">
        <v>148</v>
      </c>
    </row>
    <row r="36" spans="2:4" ht="12.75">
      <c r="B36" s="76">
        <v>34</v>
      </c>
      <c r="C36" s="77">
        <v>0</v>
      </c>
      <c r="D36" s="78" t="s">
        <v>148</v>
      </c>
    </row>
    <row r="37" spans="2:4" ht="12.75">
      <c r="B37" s="76">
        <v>35</v>
      </c>
      <c r="C37" s="77">
        <v>0</v>
      </c>
      <c r="D37" s="78" t="s">
        <v>148</v>
      </c>
    </row>
    <row r="38" spans="2:4" ht="12.75">
      <c r="B38" s="76">
        <v>36</v>
      </c>
      <c r="C38" s="77">
        <v>0</v>
      </c>
      <c r="D38" s="78" t="s">
        <v>148</v>
      </c>
    </row>
    <row r="39" spans="2:4" ht="12.75">
      <c r="B39" s="76">
        <v>37</v>
      </c>
      <c r="C39" s="77">
        <v>0</v>
      </c>
      <c r="D39" s="78" t="s">
        <v>148</v>
      </c>
    </row>
    <row r="40" spans="2:4" ht="12.75">
      <c r="B40" s="76">
        <v>38</v>
      </c>
      <c r="C40" s="77">
        <v>0</v>
      </c>
      <c r="D40" s="78" t="s">
        <v>148</v>
      </c>
    </row>
    <row r="41" spans="2:4" ht="12.75">
      <c r="B41" s="76">
        <v>39</v>
      </c>
      <c r="C41" s="77">
        <v>0</v>
      </c>
      <c r="D41" s="78" t="s">
        <v>148</v>
      </c>
    </row>
    <row r="42" spans="2:4" ht="12.75">
      <c r="B42" s="76">
        <v>40</v>
      </c>
      <c r="C42" s="77">
        <v>0</v>
      </c>
      <c r="D42" s="78" t="s">
        <v>148</v>
      </c>
    </row>
    <row r="43" spans="2:4" ht="12.75">
      <c r="B43" s="76">
        <v>41</v>
      </c>
      <c r="C43" s="77">
        <v>0</v>
      </c>
      <c r="D43" s="78" t="s">
        <v>148</v>
      </c>
    </row>
    <row r="44" spans="2:4" ht="12.75">
      <c r="B44" s="76">
        <v>42</v>
      </c>
      <c r="C44" s="77">
        <v>0</v>
      </c>
      <c r="D44" s="78" t="s">
        <v>148</v>
      </c>
    </row>
    <row r="45" spans="2:4" ht="12.75">
      <c r="B45" s="76">
        <v>43</v>
      </c>
      <c r="C45" s="77">
        <v>0</v>
      </c>
      <c r="D45" s="78" t="s">
        <v>148</v>
      </c>
    </row>
    <row r="46" spans="2:4" ht="12.75">
      <c r="B46" s="76">
        <v>44</v>
      </c>
      <c r="C46" s="77">
        <v>0</v>
      </c>
      <c r="D46" s="78" t="s">
        <v>148</v>
      </c>
    </row>
    <row r="47" spans="2:4" ht="12.75">
      <c r="B47" s="76">
        <v>45</v>
      </c>
      <c r="C47" s="77">
        <v>0</v>
      </c>
      <c r="D47" s="78" t="s">
        <v>148</v>
      </c>
    </row>
    <row r="48" spans="2:4" ht="12.75">
      <c r="B48" s="76">
        <v>46</v>
      </c>
      <c r="C48" s="77">
        <v>0</v>
      </c>
      <c r="D48" s="78" t="s">
        <v>148</v>
      </c>
    </row>
    <row r="49" spans="2:4" ht="12.75">
      <c r="B49" s="76">
        <v>47</v>
      </c>
      <c r="C49" s="77">
        <v>0</v>
      </c>
      <c r="D49" s="78" t="s">
        <v>148</v>
      </c>
    </row>
    <row r="50" spans="2:4" ht="12.75">
      <c r="B50" s="76">
        <v>48</v>
      </c>
      <c r="C50" s="77">
        <v>0</v>
      </c>
      <c r="D50" s="78" t="s">
        <v>148</v>
      </c>
    </row>
    <row r="51" spans="2:4" ht="12.75">
      <c r="B51" s="76">
        <v>49</v>
      </c>
      <c r="C51" s="77">
        <v>0</v>
      </c>
      <c r="D51" s="78" t="s">
        <v>148</v>
      </c>
    </row>
    <row r="52" spans="2:4" ht="12.75">
      <c r="B52" s="76">
        <v>50</v>
      </c>
      <c r="C52" s="77">
        <v>0</v>
      </c>
      <c r="D52" s="78" t="s">
        <v>148</v>
      </c>
    </row>
    <row r="53" spans="2:4" ht="12.75">
      <c r="B53" s="76">
        <v>51</v>
      </c>
      <c r="C53" s="77">
        <v>0</v>
      </c>
      <c r="D53" s="78" t="s">
        <v>148</v>
      </c>
    </row>
    <row r="54" spans="2:4" ht="12.75">
      <c r="B54" s="76">
        <v>52</v>
      </c>
      <c r="C54" s="77">
        <v>0</v>
      </c>
      <c r="D54" s="78" t="s">
        <v>148</v>
      </c>
    </row>
    <row r="55" spans="2:4" ht="12.75">
      <c r="B55" s="76">
        <v>53</v>
      </c>
      <c r="C55" s="77">
        <v>0</v>
      </c>
      <c r="D55" s="78" t="s">
        <v>148</v>
      </c>
    </row>
    <row r="56" spans="2:4" ht="12.75">
      <c r="B56" s="76">
        <v>54</v>
      </c>
      <c r="C56" s="77">
        <v>0</v>
      </c>
      <c r="D56" s="78" t="s">
        <v>148</v>
      </c>
    </row>
    <row r="57" spans="2:4" ht="12.75">
      <c r="B57" s="76">
        <v>55</v>
      </c>
      <c r="C57" s="77">
        <v>0</v>
      </c>
      <c r="D57" s="78" t="s">
        <v>148</v>
      </c>
    </row>
    <row r="58" spans="2:4" ht="12.75">
      <c r="B58" s="76">
        <v>56</v>
      </c>
      <c r="C58" s="77">
        <v>0</v>
      </c>
      <c r="D58" s="78" t="s">
        <v>148</v>
      </c>
    </row>
    <row r="59" spans="2:4" ht="12.75">
      <c r="B59" s="76">
        <v>57</v>
      </c>
      <c r="C59" s="77">
        <v>0</v>
      </c>
      <c r="D59" s="78" t="s">
        <v>148</v>
      </c>
    </row>
    <row r="60" spans="2:4" ht="12.75">
      <c r="B60" s="76">
        <v>58</v>
      </c>
      <c r="C60" s="77">
        <v>0</v>
      </c>
      <c r="D60" s="78" t="s">
        <v>148</v>
      </c>
    </row>
    <row r="61" spans="2:4" ht="12.75">
      <c r="B61" s="76">
        <v>59</v>
      </c>
      <c r="C61" s="77">
        <v>0</v>
      </c>
      <c r="D61" s="78" t="s">
        <v>148</v>
      </c>
    </row>
    <row r="62" spans="2:4" ht="12.75">
      <c r="B62" s="76">
        <v>60</v>
      </c>
      <c r="C62" s="77">
        <v>0</v>
      </c>
      <c r="D62" s="78" t="s">
        <v>148</v>
      </c>
    </row>
    <row r="63" spans="2:4" ht="12.75">
      <c r="B63" s="76">
        <v>61</v>
      </c>
      <c r="C63" s="77">
        <v>0</v>
      </c>
      <c r="D63" s="78" t="s">
        <v>148</v>
      </c>
    </row>
    <row r="64" spans="2:4" ht="12.75">
      <c r="B64" s="76">
        <v>62</v>
      </c>
      <c r="C64" s="77">
        <v>0</v>
      </c>
      <c r="D64" s="78" t="s">
        <v>148</v>
      </c>
    </row>
    <row r="65" spans="2:4" ht="12.75">
      <c r="B65" s="76">
        <v>63</v>
      </c>
      <c r="C65" s="77">
        <v>0</v>
      </c>
      <c r="D65" s="78" t="s">
        <v>148</v>
      </c>
    </row>
    <row r="66" spans="2:4" ht="12.75">
      <c r="B66" s="76">
        <v>64</v>
      </c>
      <c r="C66" s="77">
        <v>0</v>
      </c>
      <c r="D66" s="78" t="s">
        <v>148</v>
      </c>
    </row>
    <row r="67" spans="2:4" ht="12.75">
      <c r="B67" s="76">
        <v>65</v>
      </c>
      <c r="C67" s="77">
        <v>0</v>
      </c>
      <c r="D67" s="78" t="s">
        <v>148</v>
      </c>
    </row>
    <row r="68" spans="2:4" ht="12.75">
      <c r="B68" s="76">
        <v>66</v>
      </c>
      <c r="C68" s="77">
        <v>0</v>
      </c>
      <c r="D68" s="78" t="s">
        <v>148</v>
      </c>
    </row>
    <row r="69" spans="2:4" ht="12.75">
      <c r="B69" s="76">
        <v>67</v>
      </c>
      <c r="C69" s="77">
        <v>0</v>
      </c>
      <c r="D69" s="78" t="s">
        <v>148</v>
      </c>
    </row>
    <row r="70" spans="2:4" ht="12.75">
      <c r="B70" s="76">
        <v>68</v>
      </c>
      <c r="C70" s="77">
        <v>0</v>
      </c>
      <c r="D70" s="78" t="s">
        <v>148</v>
      </c>
    </row>
    <row r="71" spans="2:4" ht="12.75">
      <c r="B71" s="76">
        <v>69</v>
      </c>
      <c r="C71" s="77">
        <v>0</v>
      </c>
      <c r="D71" s="78" t="s">
        <v>148</v>
      </c>
    </row>
    <row r="72" spans="2:4" ht="12.75">
      <c r="B72" s="76">
        <v>70</v>
      </c>
      <c r="C72" s="77">
        <v>0</v>
      </c>
      <c r="D72" s="78" t="s">
        <v>148</v>
      </c>
    </row>
    <row r="73" spans="2:4" ht="12.75">
      <c r="B73" s="76">
        <v>71</v>
      </c>
      <c r="C73" s="77">
        <v>0</v>
      </c>
      <c r="D73" s="78" t="s">
        <v>148</v>
      </c>
    </row>
    <row r="74" spans="2:4" ht="12.75">
      <c r="B74" s="76">
        <v>72</v>
      </c>
      <c r="C74" s="77">
        <v>0</v>
      </c>
      <c r="D74" s="78" t="s">
        <v>148</v>
      </c>
    </row>
    <row r="75" spans="2:4" ht="12.75">
      <c r="B75" s="76">
        <v>73</v>
      </c>
      <c r="C75" s="77">
        <v>0</v>
      </c>
      <c r="D75" s="78" t="s">
        <v>148</v>
      </c>
    </row>
    <row r="76" spans="2:4" ht="12.75">
      <c r="B76" s="76">
        <v>74</v>
      </c>
      <c r="C76" s="77">
        <v>0</v>
      </c>
      <c r="D76" s="78" t="s">
        <v>148</v>
      </c>
    </row>
    <row r="77" spans="2:4" ht="12.75">
      <c r="B77" s="76">
        <v>75</v>
      </c>
      <c r="C77" s="77">
        <v>0</v>
      </c>
      <c r="D77" s="78" t="s">
        <v>148</v>
      </c>
    </row>
    <row r="78" spans="2:4" ht="12.75">
      <c r="B78" s="76">
        <v>76</v>
      </c>
      <c r="C78" s="77">
        <v>0</v>
      </c>
      <c r="D78" s="78" t="s">
        <v>148</v>
      </c>
    </row>
    <row r="79" spans="2:4" ht="12.75">
      <c r="B79" s="76">
        <v>77</v>
      </c>
      <c r="C79" s="77">
        <v>0</v>
      </c>
      <c r="D79" s="78" t="s">
        <v>148</v>
      </c>
    </row>
    <row r="80" spans="2:4" ht="12.75">
      <c r="B80" s="76">
        <v>78</v>
      </c>
      <c r="C80" s="77">
        <v>0</v>
      </c>
      <c r="D80" s="78" t="s">
        <v>148</v>
      </c>
    </row>
    <row r="81" spans="2:4" ht="12.75">
      <c r="B81" s="76">
        <v>79</v>
      </c>
      <c r="C81" s="77">
        <v>0</v>
      </c>
      <c r="D81" s="78" t="s">
        <v>148</v>
      </c>
    </row>
    <row r="82" spans="2:4" ht="12.75">
      <c r="B82" s="76">
        <v>80</v>
      </c>
      <c r="C82" s="77">
        <v>0</v>
      </c>
      <c r="D82" s="78" t="s">
        <v>148</v>
      </c>
    </row>
    <row r="83" spans="2:4" ht="12.75">
      <c r="B83" s="76">
        <v>81</v>
      </c>
      <c r="C83" s="77">
        <v>0</v>
      </c>
      <c r="D83" s="78" t="s">
        <v>148</v>
      </c>
    </row>
    <row r="84" spans="2:4" ht="12.75">
      <c r="B84" s="76">
        <v>82</v>
      </c>
      <c r="C84" s="77">
        <v>0</v>
      </c>
      <c r="D84" s="78" t="s">
        <v>148</v>
      </c>
    </row>
    <row r="85" spans="2:4" ht="12.75">
      <c r="B85" s="76">
        <v>83</v>
      </c>
      <c r="C85" s="77">
        <v>0</v>
      </c>
      <c r="D85" s="78" t="s">
        <v>148</v>
      </c>
    </row>
    <row r="86" spans="2:4" ht="12.75">
      <c r="B86" s="76">
        <v>84</v>
      </c>
      <c r="C86" s="77">
        <v>0</v>
      </c>
      <c r="D86" s="78" t="s">
        <v>148</v>
      </c>
    </row>
    <row r="87" spans="2:4" ht="12.75">
      <c r="B87" s="76">
        <v>85</v>
      </c>
      <c r="C87" s="77">
        <v>0</v>
      </c>
      <c r="D87" s="78" t="s">
        <v>148</v>
      </c>
    </row>
    <row r="88" spans="2:4" ht="12.75">
      <c r="B88" s="76">
        <v>86</v>
      </c>
      <c r="C88" s="77">
        <v>0</v>
      </c>
      <c r="D88" s="78" t="s">
        <v>148</v>
      </c>
    </row>
    <row r="89" spans="2:4" ht="12.75">
      <c r="B89" s="76">
        <v>87</v>
      </c>
      <c r="C89" s="77">
        <v>0</v>
      </c>
      <c r="D89" s="78" t="s">
        <v>148</v>
      </c>
    </row>
    <row r="90" spans="2:4" ht="12.75">
      <c r="B90" s="76">
        <v>88</v>
      </c>
      <c r="C90" s="77">
        <v>0</v>
      </c>
      <c r="D90" s="78" t="s">
        <v>148</v>
      </c>
    </row>
    <row r="91" spans="2:4" ht="12.75">
      <c r="B91" s="76">
        <v>89</v>
      </c>
      <c r="C91" s="77">
        <v>0</v>
      </c>
      <c r="D91" s="78" t="s">
        <v>148</v>
      </c>
    </row>
    <row r="92" spans="2:4" ht="12.75">
      <c r="B92" s="76">
        <v>90</v>
      </c>
      <c r="C92" s="77">
        <v>0</v>
      </c>
      <c r="D92" s="78" t="s">
        <v>148</v>
      </c>
    </row>
    <row r="93" spans="2:4" ht="12.75">
      <c r="B93" s="76">
        <v>91</v>
      </c>
      <c r="C93" s="77">
        <v>0</v>
      </c>
      <c r="D93" s="78" t="s">
        <v>148</v>
      </c>
    </row>
    <row r="94" spans="2:4" ht="12.75">
      <c r="B94" s="76">
        <v>92</v>
      </c>
      <c r="C94" s="77">
        <v>0</v>
      </c>
      <c r="D94" s="78" t="s">
        <v>148</v>
      </c>
    </row>
    <row r="95" spans="2:4" ht="12.75">
      <c r="B95" s="76">
        <v>93</v>
      </c>
      <c r="C95" s="77">
        <v>0</v>
      </c>
      <c r="D95" s="78" t="s">
        <v>148</v>
      </c>
    </row>
    <row r="96" spans="2:4" ht="12.75">
      <c r="B96" s="76">
        <v>94</v>
      </c>
      <c r="C96" s="77">
        <v>0</v>
      </c>
      <c r="D96" s="78" t="s">
        <v>148</v>
      </c>
    </row>
    <row r="97" spans="2:4" ht="12.75">
      <c r="B97" s="76">
        <v>95</v>
      </c>
      <c r="C97" s="77">
        <v>0</v>
      </c>
      <c r="D97" s="78" t="s">
        <v>148</v>
      </c>
    </row>
    <row r="98" spans="2:4" ht="12.75">
      <c r="B98" s="76">
        <v>96</v>
      </c>
      <c r="C98" s="77">
        <v>0</v>
      </c>
      <c r="D98" s="78" t="s">
        <v>148</v>
      </c>
    </row>
    <row r="99" spans="2:4" ht="12.75">
      <c r="B99" s="76">
        <v>97</v>
      </c>
      <c r="C99" s="77">
        <v>0</v>
      </c>
      <c r="D99" s="78" t="s">
        <v>148</v>
      </c>
    </row>
    <row r="100" spans="2:4" ht="12.75">
      <c r="B100" s="76">
        <v>98</v>
      </c>
      <c r="C100" s="77">
        <v>0</v>
      </c>
      <c r="D100" s="78" t="s">
        <v>148</v>
      </c>
    </row>
    <row r="101" spans="2:4" ht="12.75">
      <c r="B101" s="76">
        <v>99</v>
      </c>
      <c r="C101" s="77">
        <v>0</v>
      </c>
      <c r="D101" s="78" t="s">
        <v>148</v>
      </c>
    </row>
    <row r="102" spans="2:4" ht="12.75">
      <c r="B102" s="76">
        <v>100</v>
      </c>
      <c r="C102" s="77">
        <v>0</v>
      </c>
      <c r="D102" s="78" t="s">
        <v>148</v>
      </c>
    </row>
  </sheetData>
  <sheetProtection password="B9F4" sheet="1" objects="1" scenarios="1" selectLockedCells="1" selectUnlockedCells="1"/>
  <mergeCells count="1">
    <mergeCell ref="C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Zeros="0" zoomScalePageLayoutView="0" workbookViewId="0" topLeftCell="A1">
      <selection activeCell="R13" sqref="R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8.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</row>
    <row r="2" spans="1:16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</row>
    <row r="3" spans="1:12" ht="19.5" customHeight="1">
      <c r="A3" s="806" t="s">
        <v>45</v>
      </c>
      <c r="B3" s="806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806"/>
      <c r="B4" s="806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807" t="s">
        <v>21</v>
      </c>
      <c r="B6" s="809" t="s">
        <v>22</v>
      </c>
      <c r="C6" s="809" t="s">
        <v>8</v>
      </c>
      <c r="D6" s="809" t="s">
        <v>23</v>
      </c>
      <c r="E6" s="809" t="s">
        <v>24</v>
      </c>
      <c r="F6" s="809" t="s">
        <v>25</v>
      </c>
      <c r="G6" s="811" t="s">
        <v>26</v>
      </c>
      <c r="H6" s="811"/>
      <c r="I6" s="811"/>
      <c r="J6" s="776" t="s">
        <v>27</v>
      </c>
      <c r="K6" s="705" t="s">
        <v>28</v>
      </c>
      <c r="L6" s="705"/>
      <c r="M6" s="706"/>
      <c r="N6" s="707" t="s">
        <v>29</v>
      </c>
      <c r="O6" s="707" t="s">
        <v>30</v>
      </c>
      <c r="P6" s="778" t="s">
        <v>31</v>
      </c>
      <c r="S6" s="9"/>
      <c r="T6" s="9"/>
    </row>
    <row r="7" spans="1:20" ht="13.5" thickBot="1">
      <c r="A7" s="808"/>
      <c r="B7" s="810"/>
      <c r="C7" s="810"/>
      <c r="D7" s="810"/>
      <c r="E7" s="810"/>
      <c r="F7" s="810"/>
      <c r="G7" s="456" t="s">
        <v>32</v>
      </c>
      <c r="H7" s="456" t="s">
        <v>33</v>
      </c>
      <c r="I7" s="456" t="s">
        <v>34</v>
      </c>
      <c r="J7" s="777"/>
      <c r="K7" s="34" t="s">
        <v>32</v>
      </c>
      <c r="L7" s="33" t="s">
        <v>33</v>
      </c>
      <c r="M7" s="651" t="s">
        <v>34</v>
      </c>
      <c r="N7" s="804"/>
      <c r="O7" s="804"/>
      <c r="P7" s="779"/>
      <c r="S7" s="9"/>
      <c r="T7" s="9"/>
    </row>
    <row r="8" spans="1:20" ht="15" customHeight="1">
      <c r="A8" s="477">
        <v>1</v>
      </c>
      <c r="B8" s="471" t="s">
        <v>315</v>
      </c>
      <c r="C8" s="453" t="s">
        <v>298</v>
      </c>
      <c r="D8" s="246" t="s">
        <v>131</v>
      </c>
      <c r="E8" s="454" t="s">
        <v>305</v>
      </c>
      <c r="F8" s="396" t="s">
        <v>55</v>
      </c>
      <c r="G8" s="455">
        <v>95</v>
      </c>
      <c r="H8" s="455">
        <v>95</v>
      </c>
      <c r="I8" s="455">
        <v>95</v>
      </c>
      <c r="J8" s="457">
        <f aca="true" t="shared" si="0" ref="J8:J15">AVERAGE(G8:I8)</f>
        <v>95</v>
      </c>
      <c r="K8" s="462">
        <v>100</v>
      </c>
      <c r="L8" s="463">
        <v>100</v>
      </c>
      <c r="M8" s="652">
        <v>0</v>
      </c>
      <c r="N8" s="464">
        <f aca="true" t="shared" si="1" ref="N8:N15">((K8+L8+M8)-MIN(K8:M8))/2</f>
        <v>100</v>
      </c>
      <c r="O8" s="460">
        <f aca="true" t="shared" si="2" ref="O8:O15">J8+N8</f>
        <v>195</v>
      </c>
      <c r="P8" s="79">
        <f>VLOOKUP($A$8:$A$85,'Body do MiČR'!$B$3:$D$102,2)</f>
        <v>100</v>
      </c>
      <c r="S8" s="9"/>
      <c r="T8" s="9"/>
    </row>
    <row r="9" spans="1:20" ht="15" customHeight="1">
      <c r="A9" s="478">
        <v>2</v>
      </c>
      <c r="B9" s="472" t="s">
        <v>313</v>
      </c>
      <c r="C9" s="309" t="s">
        <v>298</v>
      </c>
      <c r="D9" s="177" t="s">
        <v>131</v>
      </c>
      <c r="E9" s="311" t="s">
        <v>303</v>
      </c>
      <c r="F9" s="396" t="s">
        <v>307</v>
      </c>
      <c r="G9" s="38">
        <v>94</v>
      </c>
      <c r="H9" s="38">
        <v>93</v>
      </c>
      <c r="I9" s="38">
        <v>94</v>
      </c>
      <c r="J9" s="458">
        <f>AVERAGE(G9:I9)</f>
        <v>93.66666666666667</v>
      </c>
      <c r="K9" s="431">
        <v>100</v>
      </c>
      <c r="L9" s="57">
        <v>98</v>
      </c>
      <c r="M9" s="59">
        <v>0</v>
      </c>
      <c r="N9" s="642">
        <f>((K9+L9+M9)-MIN(K9:M9))/2</f>
        <v>99</v>
      </c>
      <c r="O9" s="460">
        <f t="shared" si="2"/>
        <v>192.66666666666669</v>
      </c>
      <c r="P9" s="80">
        <f>VLOOKUP($A$8:$A$85,'Body do MiČR'!$B$3:$D$102,2)</f>
        <v>80</v>
      </c>
      <c r="S9" s="9"/>
      <c r="T9" s="9"/>
    </row>
    <row r="10" spans="1:20" ht="15" customHeight="1">
      <c r="A10" s="478">
        <v>3</v>
      </c>
      <c r="B10" s="474" t="s">
        <v>314</v>
      </c>
      <c r="C10" s="306" t="s">
        <v>299</v>
      </c>
      <c r="D10" s="177" t="s">
        <v>131</v>
      </c>
      <c r="E10" s="649" t="s">
        <v>304</v>
      </c>
      <c r="F10" s="396" t="s">
        <v>308</v>
      </c>
      <c r="G10" s="38">
        <v>96</v>
      </c>
      <c r="H10" s="38">
        <v>95</v>
      </c>
      <c r="I10" s="38">
        <v>96</v>
      </c>
      <c r="J10" s="458">
        <f t="shared" si="0"/>
        <v>95.66666666666667</v>
      </c>
      <c r="K10" s="431">
        <v>94</v>
      </c>
      <c r="L10" s="59">
        <v>82</v>
      </c>
      <c r="M10" s="57">
        <v>89</v>
      </c>
      <c r="N10" s="641">
        <f t="shared" si="1"/>
        <v>91.5</v>
      </c>
      <c r="O10" s="460">
        <f t="shared" si="2"/>
        <v>187.16666666666669</v>
      </c>
      <c r="P10" s="80">
        <f>VLOOKUP($A$8:$A$85,'Body do MiČR'!$B$3:$D$102,2)</f>
        <v>60</v>
      </c>
      <c r="S10" s="9"/>
      <c r="T10" s="9"/>
    </row>
    <row r="11" spans="1:20" ht="15" customHeight="1">
      <c r="A11" s="478">
        <v>4</v>
      </c>
      <c r="B11" s="473" t="s">
        <v>310</v>
      </c>
      <c r="C11" s="179" t="s">
        <v>294</v>
      </c>
      <c r="D11" s="177" t="s">
        <v>295</v>
      </c>
      <c r="E11" s="648" t="s">
        <v>301</v>
      </c>
      <c r="F11" s="364" t="s">
        <v>48</v>
      </c>
      <c r="G11" s="38">
        <v>94</v>
      </c>
      <c r="H11" s="38">
        <v>94</v>
      </c>
      <c r="I11" s="38">
        <v>95</v>
      </c>
      <c r="J11" s="458">
        <f t="shared" si="0"/>
        <v>94.33333333333333</v>
      </c>
      <c r="K11" s="431">
        <v>94</v>
      </c>
      <c r="L11" s="57">
        <v>90</v>
      </c>
      <c r="M11" s="59">
        <v>83</v>
      </c>
      <c r="N11" s="465">
        <f t="shared" si="1"/>
        <v>92</v>
      </c>
      <c r="O11" s="460">
        <f t="shared" si="2"/>
        <v>186.33333333333331</v>
      </c>
      <c r="P11" s="80">
        <f>VLOOKUP($A$8:$A$85,'Body do MiČR'!$B$3:$D$102,2)</f>
        <v>50</v>
      </c>
      <c r="S11" s="9"/>
      <c r="T11" s="9"/>
    </row>
    <row r="12" spans="1:20" ht="15" customHeight="1">
      <c r="A12" s="478">
        <v>5</v>
      </c>
      <c r="B12" s="476" t="s">
        <v>311</v>
      </c>
      <c r="C12" s="307" t="s">
        <v>49</v>
      </c>
      <c r="D12" s="177" t="s">
        <v>296</v>
      </c>
      <c r="E12" s="310" t="s">
        <v>56</v>
      </c>
      <c r="F12" s="364" t="s">
        <v>48</v>
      </c>
      <c r="G12" s="38">
        <v>83</v>
      </c>
      <c r="H12" s="38">
        <v>85</v>
      </c>
      <c r="I12" s="38">
        <v>84</v>
      </c>
      <c r="J12" s="458">
        <f>AVERAGE(G12:I12)</f>
        <v>84</v>
      </c>
      <c r="K12" s="431">
        <v>98</v>
      </c>
      <c r="L12" s="57">
        <v>92</v>
      </c>
      <c r="M12" s="59">
        <v>0</v>
      </c>
      <c r="N12" s="465">
        <f>((K12+L12+M12)-MIN(K12:M12))/2</f>
        <v>95</v>
      </c>
      <c r="O12" s="460">
        <f t="shared" si="2"/>
        <v>179</v>
      </c>
      <c r="P12" s="80">
        <f>VLOOKUP($A$8:$A$85,'Body do MiČR'!$B$3:$D$102,2)</f>
        <v>45</v>
      </c>
      <c r="S12" s="9"/>
      <c r="T12" s="9"/>
    </row>
    <row r="13" spans="1:20" ht="15" customHeight="1">
      <c r="A13" s="479">
        <v>6</v>
      </c>
      <c r="B13" s="475" t="s">
        <v>309</v>
      </c>
      <c r="C13" s="176" t="s">
        <v>85</v>
      </c>
      <c r="D13" s="240" t="s">
        <v>293</v>
      </c>
      <c r="E13" s="312" t="s">
        <v>300</v>
      </c>
      <c r="F13" s="650" t="s">
        <v>306</v>
      </c>
      <c r="G13" s="304">
        <v>95</v>
      </c>
      <c r="H13" s="304">
        <v>95</v>
      </c>
      <c r="I13" s="304">
        <v>93</v>
      </c>
      <c r="J13" s="458">
        <f t="shared" si="0"/>
        <v>94.33333333333333</v>
      </c>
      <c r="K13" s="431">
        <v>94</v>
      </c>
      <c r="L13" s="57">
        <v>63</v>
      </c>
      <c r="M13" s="59">
        <v>0</v>
      </c>
      <c r="N13" s="465">
        <v>78.5</v>
      </c>
      <c r="O13" s="460">
        <f t="shared" si="2"/>
        <v>172.83333333333331</v>
      </c>
      <c r="P13" s="80">
        <f>VLOOKUP($A$8:$A$85,'Body do MiČR'!$B$3:$D$102,2)</f>
        <v>40</v>
      </c>
      <c r="S13" s="9"/>
      <c r="T13" s="9"/>
    </row>
    <row r="14" spans="1:20" ht="15" customHeight="1">
      <c r="A14" s="479">
        <v>7</v>
      </c>
      <c r="B14" s="644" t="s">
        <v>316</v>
      </c>
      <c r="C14" s="645" t="s">
        <v>190</v>
      </c>
      <c r="D14" s="406" t="s">
        <v>54</v>
      </c>
      <c r="E14" s="647" t="s">
        <v>189</v>
      </c>
      <c r="F14" s="469" t="s">
        <v>55</v>
      </c>
      <c r="G14" s="304">
        <v>88</v>
      </c>
      <c r="H14" s="304">
        <v>83</v>
      </c>
      <c r="I14" s="304">
        <v>86</v>
      </c>
      <c r="J14" s="458">
        <f t="shared" si="0"/>
        <v>85.66666666666667</v>
      </c>
      <c r="K14" s="431">
        <v>72</v>
      </c>
      <c r="L14" s="57">
        <v>76</v>
      </c>
      <c r="M14" s="57">
        <v>94</v>
      </c>
      <c r="N14" s="465">
        <f t="shared" si="1"/>
        <v>85</v>
      </c>
      <c r="O14" s="460">
        <f t="shared" si="2"/>
        <v>170.66666666666669</v>
      </c>
      <c r="P14" s="80">
        <f>VLOOKUP($A$8:$A$85,'Body do MiČR'!$B$3:$D$102,2)</f>
        <v>36</v>
      </c>
      <c r="S14" s="9"/>
      <c r="T14" s="9"/>
    </row>
    <row r="15" spans="1:20" ht="15" customHeight="1" thickBot="1">
      <c r="A15" s="480">
        <v>8</v>
      </c>
      <c r="B15" s="643" t="s">
        <v>312</v>
      </c>
      <c r="C15" s="562" t="s">
        <v>297</v>
      </c>
      <c r="D15" s="415" t="s">
        <v>131</v>
      </c>
      <c r="E15" s="646" t="s">
        <v>302</v>
      </c>
      <c r="F15" s="470" t="s">
        <v>55</v>
      </c>
      <c r="G15" s="39">
        <v>96</v>
      </c>
      <c r="H15" s="39">
        <v>96</v>
      </c>
      <c r="I15" s="39">
        <v>97</v>
      </c>
      <c r="J15" s="459">
        <f t="shared" si="0"/>
        <v>96.33333333333333</v>
      </c>
      <c r="K15" s="466">
        <v>92</v>
      </c>
      <c r="L15" s="467">
        <v>0</v>
      </c>
      <c r="M15" s="491">
        <v>0</v>
      </c>
      <c r="N15" s="468">
        <f t="shared" si="1"/>
        <v>46</v>
      </c>
      <c r="O15" s="461">
        <f t="shared" si="2"/>
        <v>142.33333333333331</v>
      </c>
      <c r="P15" s="128">
        <f>VLOOKUP($A$8:$A$85,'Body do MiČR'!$B$3:$D$102,2)</f>
        <v>32</v>
      </c>
      <c r="S15" s="9"/>
      <c r="T15" s="9"/>
    </row>
    <row r="16" ht="15" customHeight="1" thickBot="1"/>
    <row r="17" spans="2:16" ht="15" customHeight="1">
      <c r="B17" s="11" t="s">
        <v>26</v>
      </c>
      <c r="C17" s="780" t="s">
        <v>22</v>
      </c>
      <c r="D17" s="780"/>
      <c r="E17" s="12" t="s">
        <v>8</v>
      </c>
      <c r="F17" s="773" t="s">
        <v>35</v>
      </c>
      <c r="G17" s="773"/>
      <c r="H17" s="773"/>
      <c r="I17" s="774" t="s">
        <v>36</v>
      </c>
      <c r="J17" s="774"/>
      <c r="K17" s="775" t="s">
        <v>22</v>
      </c>
      <c r="L17" s="775"/>
      <c r="M17" s="775"/>
      <c r="N17" s="14" t="s">
        <v>8</v>
      </c>
      <c r="O17" s="773" t="s">
        <v>35</v>
      </c>
      <c r="P17" s="773"/>
    </row>
    <row r="18" spans="2:16" ht="15" customHeight="1">
      <c r="B18" s="18" t="s">
        <v>144</v>
      </c>
      <c r="C18" s="803" t="s">
        <v>82</v>
      </c>
      <c r="D18" s="803"/>
      <c r="E18" s="16" t="s">
        <v>203</v>
      </c>
      <c r="F18" s="802"/>
      <c r="G18" s="802"/>
      <c r="H18" s="802"/>
      <c r="I18" s="789" t="s">
        <v>37</v>
      </c>
      <c r="J18" s="789"/>
      <c r="K18" s="786" t="s">
        <v>86</v>
      </c>
      <c r="L18" s="787"/>
      <c r="M18" s="788"/>
      <c r="N18" s="116" t="s">
        <v>171</v>
      </c>
      <c r="O18" s="802"/>
      <c r="P18" s="802"/>
    </row>
    <row r="19" spans="2:16" ht="15" customHeight="1">
      <c r="B19" s="18">
        <v>2</v>
      </c>
      <c r="C19" s="803" t="s">
        <v>170</v>
      </c>
      <c r="D19" s="803"/>
      <c r="E19" s="16" t="s">
        <v>174</v>
      </c>
      <c r="F19" s="802"/>
      <c r="G19" s="802"/>
      <c r="H19" s="802"/>
      <c r="I19" s="789" t="s">
        <v>38</v>
      </c>
      <c r="J19" s="789"/>
      <c r="K19" s="786" t="s">
        <v>169</v>
      </c>
      <c r="L19" s="787"/>
      <c r="M19" s="788"/>
      <c r="N19" s="116" t="s">
        <v>149</v>
      </c>
      <c r="O19" s="802"/>
      <c r="P19" s="802"/>
    </row>
    <row r="20" spans="2:16" ht="15" customHeight="1">
      <c r="B20" s="18">
        <v>3</v>
      </c>
      <c r="C20" s="803" t="s">
        <v>59</v>
      </c>
      <c r="D20" s="803"/>
      <c r="E20" s="16" t="s">
        <v>242</v>
      </c>
      <c r="F20" s="802"/>
      <c r="G20" s="802"/>
      <c r="H20" s="802"/>
      <c r="I20" s="785"/>
      <c r="J20" s="785"/>
      <c r="K20" s="786" t="s">
        <v>109</v>
      </c>
      <c r="L20" s="787"/>
      <c r="M20" s="788"/>
      <c r="N20" s="116" t="s">
        <v>175</v>
      </c>
      <c r="O20" s="802"/>
      <c r="P20" s="802"/>
    </row>
    <row r="21" spans="2:16" ht="15" customHeight="1">
      <c r="B21" s="15"/>
      <c r="C21" s="803"/>
      <c r="D21" s="803"/>
      <c r="E21" s="16"/>
      <c r="F21" s="802"/>
      <c r="G21" s="802"/>
      <c r="H21" s="802"/>
      <c r="I21" s="785"/>
      <c r="J21" s="785"/>
      <c r="K21" s="782" t="s">
        <v>168</v>
      </c>
      <c r="L21" s="783"/>
      <c r="M21" s="783"/>
      <c r="N21" s="170" t="s">
        <v>202</v>
      </c>
      <c r="O21" s="802"/>
      <c r="P21" s="802"/>
    </row>
    <row r="22" spans="2:16" ht="15" customHeight="1">
      <c r="B22" s="15"/>
      <c r="C22" s="803"/>
      <c r="D22" s="803"/>
      <c r="E22" s="16"/>
      <c r="F22" s="802"/>
      <c r="G22" s="802"/>
      <c r="H22" s="802"/>
      <c r="I22" s="781"/>
      <c r="J22" s="781"/>
      <c r="K22" s="782"/>
      <c r="L22" s="783"/>
      <c r="M22" s="783"/>
      <c r="N22" s="84"/>
      <c r="O22" s="802"/>
      <c r="P22" s="802"/>
    </row>
    <row r="23" spans="2:16" ht="15" customHeight="1">
      <c r="B23" s="15"/>
      <c r="C23" s="803"/>
      <c r="D23" s="803"/>
      <c r="E23" s="16"/>
      <c r="F23" s="802"/>
      <c r="G23" s="802"/>
      <c r="H23" s="802"/>
      <c r="I23" s="784" t="s">
        <v>39</v>
      </c>
      <c r="J23" s="784"/>
      <c r="K23" t="s">
        <v>240</v>
      </c>
      <c r="N23" s="116" t="s">
        <v>173</v>
      </c>
      <c r="O23" s="802"/>
      <c r="P23" s="802"/>
    </row>
    <row r="24" spans="2:16" ht="15" customHeight="1" thickBot="1">
      <c r="B24" s="19" t="s">
        <v>40</v>
      </c>
      <c r="C24" s="799"/>
      <c r="D24" s="799"/>
      <c r="E24" s="20"/>
      <c r="F24" s="797"/>
      <c r="G24" s="797"/>
      <c r="H24" s="797"/>
      <c r="I24" s="800" t="s">
        <v>40</v>
      </c>
      <c r="J24" s="800"/>
      <c r="K24" s="801" t="s">
        <v>241</v>
      </c>
      <c r="L24" s="801"/>
      <c r="M24" s="801"/>
      <c r="N24" s="20"/>
      <c r="O24" s="797"/>
      <c r="P24" s="797"/>
    </row>
    <row r="25" spans="1:11" ht="15" customHeight="1">
      <c r="A25" s="21"/>
      <c r="B25" s="21"/>
      <c r="C25" s="798"/>
      <c r="D25" s="798"/>
      <c r="E25" s="21"/>
      <c r="F25" s="22"/>
      <c r="G25" s="22"/>
      <c r="H25" s="23"/>
      <c r="I25" s="23"/>
      <c r="J25" s="23"/>
      <c r="K25" s="23"/>
    </row>
    <row r="26" spans="1:11" ht="15" customHeight="1">
      <c r="A26" s="21"/>
      <c r="B26" s="24"/>
      <c r="C26" s="24"/>
      <c r="E26" s="25"/>
      <c r="F26" s="22"/>
      <c r="G26" s="22"/>
      <c r="H26" s="23"/>
      <c r="I26" s="23"/>
      <c r="J26" s="23"/>
      <c r="K26" s="23"/>
    </row>
    <row r="27" spans="1:11" ht="15" customHeight="1">
      <c r="A27" s="21"/>
      <c r="B27" s="24"/>
      <c r="C27" s="24"/>
      <c r="E27" s="25"/>
      <c r="F27" s="22"/>
      <c r="G27" s="22"/>
      <c r="H27" s="23"/>
      <c r="I27" s="23"/>
      <c r="J27" s="23"/>
      <c r="K27" s="23"/>
    </row>
    <row r="28" spans="1:11" ht="15" customHeight="1">
      <c r="A28" s="21"/>
      <c r="B28" s="24"/>
      <c r="C28" s="24"/>
      <c r="E28" s="25"/>
      <c r="F28" s="24"/>
      <c r="G28" s="22"/>
      <c r="H28" s="23"/>
      <c r="I28" s="23"/>
      <c r="J28" s="23"/>
      <c r="K28" s="23"/>
    </row>
    <row r="29" spans="1:11" ht="15" customHeight="1">
      <c r="A29" s="21"/>
      <c r="B29" s="24"/>
      <c r="C29" s="24"/>
      <c r="E29" s="25"/>
      <c r="F29" s="22"/>
      <c r="G29" s="22"/>
      <c r="H29" s="23"/>
      <c r="I29" s="23"/>
      <c r="J29" s="23"/>
      <c r="K29" s="23"/>
    </row>
    <row r="30" spans="1:3" ht="15" customHeight="1">
      <c r="A30" s="21"/>
      <c r="B30" s="24"/>
      <c r="C30" s="24"/>
    </row>
    <row r="31" spans="1:3" ht="15" customHeight="1">
      <c r="A31" s="21"/>
      <c r="B31" s="24"/>
      <c r="C31" s="24"/>
    </row>
  </sheetData>
  <sheetProtection/>
  <mergeCells count="55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7:D17"/>
    <mergeCell ref="F17:H17"/>
    <mergeCell ref="I17:J17"/>
    <mergeCell ref="K17:M17"/>
    <mergeCell ref="O17:P17"/>
    <mergeCell ref="J6:J7"/>
    <mergeCell ref="K6:M6"/>
    <mergeCell ref="N6:N7"/>
    <mergeCell ref="O6:O7"/>
    <mergeCell ref="O18:P18"/>
    <mergeCell ref="C19:D19"/>
    <mergeCell ref="F19:H19"/>
    <mergeCell ref="I19:J19"/>
    <mergeCell ref="K19:M19"/>
    <mergeCell ref="O19:P19"/>
    <mergeCell ref="C18:D18"/>
    <mergeCell ref="F18:H18"/>
    <mergeCell ref="I18:J18"/>
    <mergeCell ref="K18:M18"/>
    <mergeCell ref="O20:P20"/>
    <mergeCell ref="C21:D21"/>
    <mergeCell ref="F21:H21"/>
    <mergeCell ref="I21:J21"/>
    <mergeCell ref="K21:M21"/>
    <mergeCell ref="O21:P21"/>
    <mergeCell ref="C20:D20"/>
    <mergeCell ref="F20:H20"/>
    <mergeCell ref="I20:J20"/>
    <mergeCell ref="K20:M20"/>
    <mergeCell ref="O23:P23"/>
    <mergeCell ref="C22:D22"/>
    <mergeCell ref="F22:H22"/>
    <mergeCell ref="I22:J22"/>
    <mergeCell ref="K22:M22"/>
    <mergeCell ref="O22:P22"/>
    <mergeCell ref="C23:D23"/>
    <mergeCell ref="F23:H23"/>
    <mergeCell ref="I23:J23"/>
    <mergeCell ref="O24:P24"/>
    <mergeCell ref="C25:D25"/>
    <mergeCell ref="C24:D24"/>
    <mergeCell ref="F24:H24"/>
    <mergeCell ref="I24:J24"/>
    <mergeCell ref="K24:M2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showZeros="0" zoomScalePageLayoutView="0" workbookViewId="0" topLeftCell="A1">
      <selection activeCell="R10" sqref="R1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</row>
    <row r="2" spans="1:16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</row>
    <row r="3" spans="1:12" ht="19.5" customHeight="1">
      <c r="A3" s="814" t="s">
        <v>20</v>
      </c>
      <c r="B3" s="81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814"/>
      <c r="B4" s="814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815" t="s">
        <v>21</v>
      </c>
      <c r="B6" s="812" t="s">
        <v>22</v>
      </c>
      <c r="C6" s="812" t="s">
        <v>8</v>
      </c>
      <c r="D6" s="812" t="s">
        <v>23</v>
      </c>
      <c r="E6" s="812" t="s">
        <v>24</v>
      </c>
      <c r="F6" s="812" t="s">
        <v>25</v>
      </c>
      <c r="G6" s="705" t="s">
        <v>26</v>
      </c>
      <c r="H6" s="705"/>
      <c r="I6" s="705"/>
      <c r="J6" s="707" t="s">
        <v>27</v>
      </c>
      <c r="K6" s="705" t="s">
        <v>28</v>
      </c>
      <c r="L6" s="705"/>
      <c r="M6" s="705"/>
      <c r="N6" s="707" t="s">
        <v>29</v>
      </c>
      <c r="O6" s="707" t="s">
        <v>30</v>
      </c>
      <c r="P6" s="778" t="s">
        <v>31</v>
      </c>
      <c r="S6" s="9"/>
      <c r="T6" s="9"/>
    </row>
    <row r="7" spans="1:20" ht="13.5" thickBot="1">
      <c r="A7" s="816"/>
      <c r="B7" s="813"/>
      <c r="C7" s="813"/>
      <c r="D7" s="813"/>
      <c r="E7" s="813"/>
      <c r="F7" s="813"/>
      <c r="G7" s="10" t="s">
        <v>32</v>
      </c>
      <c r="H7" s="10" t="s">
        <v>33</v>
      </c>
      <c r="I7" s="10" t="s">
        <v>34</v>
      </c>
      <c r="J7" s="707"/>
      <c r="K7" s="35" t="s">
        <v>32</v>
      </c>
      <c r="L7" s="10" t="s">
        <v>33</v>
      </c>
      <c r="M7" s="10" t="s">
        <v>34</v>
      </c>
      <c r="N7" s="707"/>
      <c r="O7" s="707"/>
      <c r="P7" s="778"/>
      <c r="S7" s="9"/>
      <c r="T7" s="9"/>
    </row>
    <row r="8" spans="1:20" ht="15" customHeight="1">
      <c r="A8" s="169">
        <v>1</v>
      </c>
      <c r="B8" s="481" t="s">
        <v>237</v>
      </c>
      <c r="C8" s="482" t="s">
        <v>115</v>
      </c>
      <c r="D8" s="483" t="s">
        <v>58</v>
      </c>
      <c r="E8" s="484" t="s">
        <v>114</v>
      </c>
      <c r="F8" s="485" t="s">
        <v>55</v>
      </c>
      <c r="G8" s="54">
        <v>89</v>
      </c>
      <c r="H8" s="54">
        <v>89</v>
      </c>
      <c r="I8" s="54">
        <v>90</v>
      </c>
      <c r="J8" s="53">
        <f>AVERAGE(G8:I8)</f>
        <v>89.33333333333333</v>
      </c>
      <c r="K8" s="629">
        <v>100</v>
      </c>
      <c r="L8" s="630">
        <v>94</v>
      </c>
      <c r="M8" s="631">
        <v>100</v>
      </c>
      <c r="N8" s="56">
        <f>((K8+L8+M8)-MIN(K8:M8))/2</f>
        <v>100</v>
      </c>
      <c r="O8" s="53">
        <f>J8+N8</f>
        <v>189.33333333333331</v>
      </c>
      <c r="P8" s="79">
        <f>VLOOKUP($A$8:$A$94,'Body do MiČR'!$B$3:$D$102,2)</f>
        <v>100</v>
      </c>
      <c r="S8" s="9"/>
      <c r="T8" s="9"/>
    </row>
    <row r="9" spans="1:20" ht="15" customHeight="1" thickBot="1">
      <c r="A9" s="124">
        <v>2</v>
      </c>
      <c r="B9" s="451" t="s">
        <v>238</v>
      </c>
      <c r="C9" s="452" t="s">
        <v>235</v>
      </c>
      <c r="D9" s="486" t="s">
        <v>236</v>
      </c>
      <c r="E9" s="487" t="s">
        <v>239</v>
      </c>
      <c r="F9" s="488" t="s">
        <v>102</v>
      </c>
      <c r="G9" s="61">
        <v>79</v>
      </c>
      <c r="H9" s="61">
        <v>80</v>
      </c>
      <c r="I9" s="61">
        <v>81</v>
      </c>
      <c r="J9" s="126">
        <f>AVERAGE(G9:I9)</f>
        <v>80</v>
      </c>
      <c r="K9" s="653">
        <v>95</v>
      </c>
      <c r="L9" s="654">
        <v>0</v>
      </c>
      <c r="M9" s="489">
        <v>0</v>
      </c>
      <c r="N9" s="127">
        <f>((K9+L9+M9)-MIN(K9:M9))/2</f>
        <v>47.5</v>
      </c>
      <c r="O9" s="126">
        <f>J9+N9</f>
        <v>127.5</v>
      </c>
      <c r="P9" s="128">
        <f>VLOOKUP($A$8:$A$94,'Body do MiČR'!$B$3:$D$102,2)</f>
        <v>80</v>
      </c>
      <c r="S9" s="9"/>
      <c r="T9" s="9"/>
    </row>
    <row r="10" ht="15" customHeight="1" thickBot="1"/>
    <row r="11" spans="2:16" ht="15" customHeight="1">
      <c r="B11" s="11" t="s">
        <v>26</v>
      </c>
      <c r="C11" s="780" t="s">
        <v>22</v>
      </c>
      <c r="D11" s="780"/>
      <c r="E11" s="12" t="s">
        <v>8</v>
      </c>
      <c r="F11" s="773" t="s">
        <v>35</v>
      </c>
      <c r="G11" s="773"/>
      <c r="H11" s="773"/>
      <c r="I11" s="774" t="s">
        <v>36</v>
      </c>
      <c r="J11" s="774"/>
      <c r="K11" s="775" t="s">
        <v>22</v>
      </c>
      <c r="L11" s="775"/>
      <c r="M11" s="775"/>
      <c r="N11" s="14" t="s">
        <v>8</v>
      </c>
      <c r="O11" s="773" t="s">
        <v>35</v>
      </c>
      <c r="P11" s="773"/>
    </row>
    <row r="12" spans="2:16" ht="15" customHeight="1">
      <c r="B12" s="18" t="s">
        <v>144</v>
      </c>
      <c r="C12" s="803" t="s">
        <v>62</v>
      </c>
      <c r="D12" s="803"/>
      <c r="E12" s="16" t="s">
        <v>197</v>
      </c>
      <c r="F12" s="802"/>
      <c r="G12" s="802"/>
      <c r="H12" s="802"/>
      <c r="I12" s="789" t="s">
        <v>37</v>
      </c>
      <c r="J12" s="789"/>
      <c r="K12" s="786" t="s">
        <v>86</v>
      </c>
      <c r="L12" s="787"/>
      <c r="M12" s="788"/>
      <c r="N12" s="116" t="s">
        <v>171</v>
      </c>
      <c r="O12" s="802"/>
      <c r="P12" s="802"/>
    </row>
    <row r="13" spans="2:16" ht="15" customHeight="1">
      <c r="B13" s="18">
        <v>2</v>
      </c>
      <c r="C13" s="803" t="s">
        <v>170</v>
      </c>
      <c r="D13" s="803"/>
      <c r="E13" s="16" t="s">
        <v>174</v>
      </c>
      <c r="F13" s="802"/>
      <c r="G13" s="802"/>
      <c r="H13" s="802"/>
      <c r="I13" s="789" t="s">
        <v>38</v>
      </c>
      <c r="J13" s="789"/>
      <c r="K13" s="786" t="s">
        <v>169</v>
      </c>
      <c r="L13" s="787"/>
      <c r="M13" s="788"/>
      <c r="N13" s="116" t="s">
        <v>149</v>
      </c>
      <c r="O13" s="802"/>
      <c r="P13" s="802"/>
    </row>
    <row r="14" spans="2:16" ht="15" customHeight="1">
      <c r="B14" s="18">
        <v>3</v>
      </c>
      <c r="C14" s="803" t="s">
        <v>59</v>
      </c>
      <c r="D14" s="803"/>
      <c r="E14" s="16" t="s">
        <v>242</v>
      </c>
      <c r="F14" s="802"/>
      <c r="G14" s="802"/>
      <c r="H14" s="802"/>
      <c r="I14" s="785"/>
      <c r="J14" s="785"/>
      <c r="K14" s="786" t="s">
        <v>109</v>
      </c>
      <c r="L14" s="787"/>
      <c r="M14" s="788"/>
      <c r="N14" s="116" t="s">
        <v>175</v>
      </c>
      <c r="O14" s="802"/>
      <c r="P14" s="802"/>
    </row>
    <row r="15" spans="2:16" ht="15" customHeight="1">
      <c r="B15" s="15"/>
      <c r="C15" s="803"/>
      <c r="D15" s="803"/>
      <c r="E15" s="16"/>
      <c r="F15" s="802"/>
      <c r="G15" s="802"/>
      <c r="H15" s="802"/>
      <c r="I15" s="785"/>
      <c r="J15" s="785"/>
      <c r="K15" s="782" t="s">
        <v>168</v>
      </c>
      <c r="L15" s="783"/>
      <c r="M15" s="783"/>
      <c r="N15" s="170" t="s">
        <v>202</v>
      </c>
      <c r="O15" s="802"/>
      <c r="P15" s="802"/>
    </row>
    <row r="16" spans="2:16" ht="15" customHeight="1">
      <c r="B16" s="15"/>
      <c r="C16" s="803"/>
      <c r="D16" s="803"/>
      <c r="E16" s="16"/>
      <c r="F16" s="802"/>
      <c r="G16" s="802"/>
      <c r="H16" s="802"/>
      <c r="I16" s="781"/>
      <c r="J16" s="781"/>
      <c r="K16" s="782"/>
      <c r="L16" s="783"/>
      <c r="M16" s="783"/>
      <c r="N16" s="84"/>
      <c r="O16" s="802"/>
      <c r="P16" s="802"/>
    </row>
    <row r="17" spans="2:16" ht="15" customHeight="1">
      <c r="B17" s="15"/>
      <c r="C17" s="803"/>
      <c r="D17" s="803"/>
      <c r="E17" s="16"/>
      <c r="F17" s="802"/>
      <c r="G17" s="802"/>
      <c r="H17" s="802"/>
      <c r="I17" s="784" t="s">
        <v>39</v>
      </c>
      <c r="J17" s="784"/>
      <c r="K17" t="s">
        <v>240</v>
      </c>
      <c r="N17" s="116" t="s">
        <v>173</v>
      </c>
      <c r="O17" s="802"/>
      <c r="P17" s="802"/>
    </row>
    <row r="18" spans="2:16" ht="15" customHeight="1" thickBot="1">
      <c r="B18" s="19" t="s">
        <v>40</v>
      </c>
      <c r="C18" s="799"/>
      <c r="D18" s="799"/>
      <c r="E18" s="20"/>
      <c r="F18" s="797"/>
      <c r="G18" s="797"/>
      <c r="H18" s="797"/>
      <c r="I18" s="800" t="s">
        <v>40</v>
      </c>
      <c r="J18" s="800"/>
      <c r="K18" s="801" t="s">
        <v>241</v>
      </c>
      <c r="L18" s="801"/>
      <c r="M18" s="801"/>
      <c r="N18" s="20"/>
      <c r="O18" s="797"/>
      <c r="P18" s="797"/>
    </row>
    <row r="19" spans="1:11" ht="15" customHeight="1">
      <c r="A19" s="21"/>
      <c r="B19" s="21"/>
      <c r="C19" s="798"/>
      <c r="D19" s="798"/>
      <c r="E19" s="21"/>
      <c r="F19" s="22"/>
      <c r="G19" s="22"/>
      <c r="H19" s="23"/>
      <c r="I19" s="23"/>
      <c r="J19" s="23"/>
      <c r="K19" s="23"/>
    </row>
    <row r="20" spans="1:11" ht="15" customHeight="1">
      <c r="A20" s="21"/>
      <c r="B20" s="24"/>
      <c r="C20" s="24"/>
      <c r="E20" s="25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4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3" ht="15" customHeight="1">
      <c r="A24" s="21"/>
      <c r="B24" s="24"/>
      <c r="C24" s="24"/>
    </row>
    <row r="25" spans="1:3" ht="15" customHeight="1">
      <c r="A25" s="21"/>
      <c r="B25" s="24"/>
      <c r="C25" s="24"/>
    </row>
  </sheetData>
  <sheetProtection/>
  <mergeCells count="55">
    <mergeCell ref="A1:J1"/>
    <mergeCell ref="A2:J2"/>
    <mergeCell ref="O18:P18"/>
    <mergeCell ref="C19:D19"/>
    <mergeCell ref="C18:D18"/>
    <mergeCell ref="F18:H18"/>
    <mergeCell ref="I18:J18"/>
    <mergeCell ref="K18:M18"/>
    <mergeCell ref="O16:P16"/>
    <mergeCell ref="C17:D17"/>
    <mergeCell ref="C16:D16"/>
    <mergeCell ref="F16:H16"/>
    <mergeCell ref="I16:J16"/>
    <mergeCell ref="K16:M16"/>
    <mergeCell ref="F17:H17"/>
    <mergeCell ref="I17:J17"/>
    <mergeCell ref="K13:M13"/>
    <mergeCell ref="O17:P17"/>
    <mergeCell ref="O14:P14"/>
    <mergeCell ref="O15:P15"/>
    <mergeCell ref="C15:D15"/>
    <mergeCell ref="F15:H15"/>
    <mergeCell ref="I15:J15"/>
    <mergeCell ref="K15:M15"/>
    <mergeCell ref="C14:D14"/>
    <mergeCell ref="F14:H14"/>
    <mergeCell ref="I14:J14"/>
    <mergeCell ref="K14:M14"/>
    <mergeCell ref="O12:P12"/>
    <mergeCell ref="C13:D13"/>
    <mergeCell ref="F13:H13"/>
    <mergeCell ref="I13:J13"/>
    <mergeCell ref="O13:P13"/>
    <mergeCell ref="C12:D12"/>
    <mergeCell ref="F12:H12"/>
    <mergeCell ref="I12:J12"/>
    <mergeCell ref="K12:M12"/>
    <mergeCell ref="P6:P7"/>
    <mergeCell ref="C11:D11"/>
    <mergeCell ref="F11:H11"/>
    <mergeCell ref="I11:J11"/>
    <mergeCell ref="K11:M11"/>
    <mergeCell ref="O11:P11"/>
    <mergeCell ref="J6:J7"/>
    <mergeCell ref="K6:M6"/>
    <mergeCell ref="N6:N7"/>
    <mergeCell ref="O6:O7"/>
    <mergeCell ref="A3:B4"/>
    <mergeCell ref="A6:A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showZeros="0" zoomScalePageLayoutView="0" workbookViewId="0" topLeftCell="A1">
      <selection activeCell="R17" sqref="R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</row>
    <row r="2" spans="1:16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</row>
    <row r="3" spans="1:12" ht="19.5" customHeight="1">
      <c r="A3" s="814" t="s">
        <v>188</v>
      </c>
      <c r="B3" s="81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814"/>
      <c r="B4" s="814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815" t="s">
        <v>21</v>
      </c>
      <c r="B6" s="812" t="s">
        <v>22</v>
      </c>
      <c r="C6" s="812" t="s">
        <v>8</v>
      </c>
      <c r="D6" s="812" t="s">
        <v>23</v>
      </c>
      <c r="E6" s="812" t="s">
        <v>24</v>
      </c>
      <c r="F6" s="812" t="s">
        <v>25</v>
      </c>
      <c r="G6" s="705" t="s">
        <v>26</v>
      </c>
      <c r="H6" s="705"/>
      <c r="I6" s="705"/>
      <c r="J6" s="707" t="s">
        <v>27</v>
      </c>
      <c r="K6" s="705" t="s">
        <v>28</v>
      </c>
      <c r="L6" s="705"/>
      <c r="M6" s="705"/>
      <c r="N6" s="707" t="s">
        <v>29</v>
      </c>
      <c r="O6" s="707" t="s">
        <v>30</v>
      </c>
      <c r="P6" s="778" t="s">
        <v>31</v>
      </c>
      <c r="S6" s="9"/>
      <c r="T6" s="9"/>
    </row>
    <row r="7" spans="1:20" ht="13.5" thickBot="1">
      <c r="A7" s="815"/>
      <c r="B7" s="812"/>
      <c r="C7" s="812"/>
      <c r="D7" s="812"/>
      <c r="E7" s="812"/>
      <c r="F7" s="812"/>
      <c r="G7" s="33" t="s">
        <v>32</v>
      </c>
      <c r="H7" s="33" t="s">
        <v>33</v>
      </c>
      <c r="I7" s="33" t="s">
        <v>34</v>
      </c>
      <c r="J7" s="804"/>
      <c r="K7" s="34" t="s">
        <v>32</v>
      </c>
      <c r="L7" s="33" t="s">
        <v>33</v>
      </c>
      <c r="M7" s="33" t="s">
        <v>34</v>
      </c>
      <c r="N7" s="804"/>
      <c r="O7" s="804"/>
      <c r="P7" s="779"/>
      <c r="S7" s="9"/>
      <c r="T7" s="9"/>
    </row>
    <row r="8" spans="1:20" ht="15" customHeight="1">
      <c r="A8" s="358">
        <v>1</v>
      </c>
      <c r="B8" s="277" t="s">
        <v>344</v>
      </c>
      <c r="C8" s="355" t="s">
        <v>319</v>
      </c>
      <c r="D8" s="356" t="s">
        <v>342</v>
      </c>
      <c r="E8" s="357" t="s">
        <v>332</v>
      </c>
      <c r="F8" s="328" t="s">
        <v>55</v>
      </c>
      <c r="G8" s="329">
        <v>96</v>
      </c>
      <c r="H8" s="329">
        <v>97</v>
      </c>
      <c r="I8" s="329">
        <v>98</v>
      </c>
      <c r="J8" s="330">
        <f aca="true" t="shared" si="0" ref="J8:J14">AVERAGE(G8:I8)</f>
        <v>97</v>
      </c>
      <c r="K8" s="655">
        <v>100</v>
      </c>
      <c r="L8" s="492">
        <v>87</v>
      </c>
      <c r="M8" s="327">
        <v>89</v>
      </c>
      <c r="N8" s="352">
        <f aca="true" t="shared" si="1" ref="N8:N14">((K8+L8+M8)-MIN(K8:M8))/2</f>
        <v>94.5</v>
      </c>
      <c r="O8" s="318">
        <f aca="true" t="shared" si="2" ref="O8:O14">J8+N8</f>
        <v>191.5</v>
      </c>
      <c r="P8" s="324">
        <f>VLOOKUP($A$8:$A$95,'Body do MiČR'!$B$3:$D$102,2)</f>
        <v>100</v>
      </c>
      <c r="S8" s="9"/>
      <c r="T8" s="9"/>
    </row>
    <row r="9" spans="1:20" ht="15" customHeight="1">
      <c r="A9" s="632">
        <v>2</v>
      </c>
      <c r="B9" s="233" t="s">
        <v>347</v>
      </c>
      <c r="C9" s="179" t="s">
        <v>129</v>
      </c>
      <c r="D9" s="189" t="s">
        <v>324</v>
      </c>
      <c r="E9" s="233" t="s">
        <v>331</v>
      </c>
      <c r="F9" s="316" t="s">
        <v>61</v>
      </c>
      <c r="G9" s="317">
        <v>89</v>
      </c>
      <c r="H9" s="317">
        <v>93</v>
      </c>
      <c r="I9" s="317">
        <v>93</v>
      </c>
      <c r="J9" s="332">
        <f t="shared" si="0"/>
        <v>91.66666666666667</v>
      </c>
      <c r="K9" s="656">
        <v>93</v>
      </c>
      <c r="L9" s="321">
        <v>91</v>
      </c>
      <c r="M9" s="493">
        <v>88</v>
      </c>
      <c r="N9" s="322">
        <f t="shared" si="1"/>
        <v>92</v>
      </c>
      <c r="O9" s="320">
        <f t="shared" si="2"/>
        <v>183.66666666666669</v>
      </c>
      <c r="P9" s="325">
        <f>VLOOKUP($A$8:$A$95,'Body do MiČR'!$B$3:$D$102,2)</f>
        <v>80</v>
      </c>
      <c r="S9" s="9"/>
      <c r="T9" s="9"/>
    </row>
    <row r="10" spans="1:20" ht="15" customHeight="1">
      <c r="A10" s="633">
        <v>3</v>
      </c>
      <c r="B10" s="353" t="s">
        <v>346</v>
      </c>
      <c r="C10" s="309" t="s">
        <v>136</v>
      </c>
      <c r="D10" s="305" t="s">
        <v>323</v>
      </c>
      <c r="E10" s="349" t="s">
        <v>330</v>
      </c>
      <c r="F10" s="308" t="s">
        <v>48</v>
      </c>
      <c r="G10" s="317">
        <v>87</v>
      </c>
      <c r="H10" s="317">
        <v>87</v>
      </c>
      <c r="I10" s="317">
        <v>88</v>
      </c>
      <c r="J10" s="332">
        <f t="shared" si="0"/>
        <v>87.33333333333333</v>
      </c>
      <c r="K10" s="656">
        <v>94</v>
      </c>
      <c r="L10" s="321">
        <v>98</v>
      </c>
      <c r="M10" s="493">
        <v>93</v>
      </c>
      <c r="N10" s="322">
        <f t="shared" si="1"/>
        <v>96</v>
      </c>
      <c r="O10" s="320">
        <f t="shared" si="2"/>
        <v>183.33333333333331</v>
      </c>
      <c r="P10" s="325">
        <f>VLOOKUP($A$8:$A$95,'Body do MiČR'!$B$3:$D$102,2)</f>
        <v>60</v>
      </c>
      <c r="S10" s="9"/>
      <c r="T10" s="9"/>
    </row>
    <row r="11" spans="1:20" ht="15" customHeight="1">
      <c r="A11" s="633">
        <v>4</v>
      </c>
      <c r="B11" s="659" t="s">
        <v>348</v>
      </c>
      <c r="C11" s="660" t="s">
        <v>320</v>
      </c>
      <c r="D11" s="661" t="s">
        <v>326</v>
      </c>
      <c r="E11" s="662" t="s">
        <v>333</v>
      </c>
      <c r="F11" s="342" t="s">
        <v>307</v>
      </c>
      <c r="G11" s="317">
        <v>83</v>
      </c>
      <c r="H11" s="317">
        <v>85</v>
      </c>
      <c r="I11" s="317">
        <v>86</v>
      </c>
      <c r="J11" s="332">
        <f>AVERAGE(G11:I11)</f>
        <v>84.66666666666667</v>
      </c>
      <c r="K11" s="656">
        <v>95</v>
      </c>
      <c r="L11" s="321">
        <v>94</v>
      </c>
      <c r="M11" s="493">
        <v>94</v>
      </c>
      <c r="N11" s="322">
        <f>((K11+L11+M11)-MIN(K11:M11))/2</f>
        <v>94.5</v>
      </c>
      <c r="O11" s="320">
        <f>J11+N11</f>
        <v>179.16666666666669</v>
      </c>
      <c r="P11" s="325">
        <f>VLOOKUP($A$8:$A$95,'Body do MiČR'!$B$3:$D$102,2)</f>
        <v>50</v>
      </c>
      <c r="S11" s="9"/>
      <c r="T11" s="9"/>
    </row>
    <row r="12" spans="1:20" ht="15" customHeight="1">
      <c r="A12" s="633">
        <v>5</v>
      </c>
      <c r="B12" s="354" t="s">
        <v>349</v>
      </c>
      <c r="C12" s="345" t="s">
        <v>318</v>
      </c>
      <c r="D12" s="177" t="s">
        <v>322</v>
      </c>
      <c r="E12" s="348" t="s">
        <v>329</v>
      </c>
      <c r="F12" s="316" t="s">
        <v>52</v>
      </c>
      <c r="G12" s="317">
        <v>75</v>
      </c>
      <c r="H12" s="317">
        <v>78</v>
      </c>
      <c r="I12" s="317">
        <v>80</v>
      </c>
      <c r="J12" s="332">
        <f t="shared" si="0"/>
        <v>77.66666666666667</v>
      </c>
      <c r="K12" s="656">
        <v>91</v>
      </c>
      <c r="L12" s="493">
        <v>87</v>
      </c>
      <c r="M12" s="321">
        <v>94</v>
      </c>
      <c r="N12" s="322">
        <f t="shared" si="1"/>
        <v>92.5</v>
      </c>
      <c r="O12" s="320">
        <f t="shared" si="2"/>
        <v>170.16666666666669</v>
      </c>
      <c r="P12" s="325">
        <f>VLOOKUP($A$8:$A$95,'Body do MiČR'!$B$3:$D$102,2)</f>
        <v>45</v>
      </c>
      <c r="S12" s="9"/>
      <c r="T12" s="9"/>
    </row>
    <row r="13" spans="1:20" ht="15" customHeight="1">
      <c r="A13" s="634">
        <v>6</v>
      </c>
      <c r="B13" s="233" t="s">
        <v>345</v>
      </c>
      <c r="C13" s="179" t="s">
        <v>111</v>
      </c>
      <c r="D13" s="240" t="s">
        <v>321</v>
      </c>
      <c r="E13" s="314" t="s">
        <v>112</v>
      </c>
      <c r="F13" s="316" t="s">
        <v>57</v>
      </c>
      <c r="G13" s="317">
        <v>85</v>
      </c>
      <c r="H13" s="317">
        <v>89</v>
      </c>
      <c r="I13" s="317">
        <v>90</v>
      </c>
      <c r="J13" s="332">
        <f>AVERAGE(G13:I13)</f>
        <v>88</v>
      </c>
      <c r="K13" s="656">
        <v>89</v>
      </c>
      <c r="L13" s="321">
        <v>0</v>
      </c>
      <c r="M13" s="493">
        <v>0</v>
      </c>
      <c r="N13" s="322">
        <f>((K13+L13+M13)-MIN(K13:M13))/2</f>
        <v>44.5</v>
      </c>
      <c r="O13" s="320">
        <f>J13+N13</f>
        <v>132.5</v>
      </c>
      <c r="P13" s="326">
        <f>VLOOKUP($A$8:$A$95,'Body do MiČR'!$B$3:$D$102,2)</f>
        <v>40</v>
      </c>
      <c r="S13" s="9"/>
      <c r="T13" s="9"/>
    </row>
    <row r="14" spans="1:20" ht="15" customHeight="1">
      <c r="A14" s="331">
        <v>7</v>
      </c>
      <c r="B14" s="350" t="s">
        <v>350</v>
      </c>
      <c r="C14" s="344" t="s">
        <v>317</v>
      </c>
      <c r="D14" s="240" t="s">
        <v>321</v>
      </c>
      <c r="E14" s="315" t="s">
        <v>328</v>
      </c>
      <c r="F14" s="316" t="s">
        <v>48</v>
      </c>
      <c r="G14" s="317">
        <v>75</v>
      </c>
      <c r="H14" s="317">
        <v>80</v>
      </c>
      <c r="I14" s="317">
        <v>76</v>
      </c>
      <c r="J14" s="332">
        <f t="shared" si="0"/>
        <v>77</v>
      </c>
      <c r="K14" s="656">
        <v>69</v>
      </c>
      <c r="L14" s="321">
        <v>0</v>
      </c>
      <c r="M14" s="493">
        <v>0</v>
      </c>
      <c r="N14" s="322">
        <f t="shared" si="1"/>
        <v>34.5</v>
      </c>
      <c r="O14" s="320">
        <f t="shared" si="2"/>
        <v>111.5</v>
      </c>
      <c r="P14" s="323">
        <f>VLOOKUP($A$8:$A$95,'Body do MiČR'!$B$3:$D$102,2)</f>
        <v>36</v>
      </c>
      <c r="S14" s="9"/>
      <c r="T14" s="9"/>
    </row>
    <row r="15" spans="1:20" ht="15" customHeight="1" thickBot="1">
      <c r="A15" s="333">
        <v>8</v>
      </c>
      <c r="B15" s="341" t="s">
        <v>351</v>
      </c>
      <c r="C15" s="343" t="s">
        <v>243</v>
      </c>
      <c r="D15" s="346" t="s">
        <v>244</v>
      </c>
      <c r="E15" s="347" t="s">
        <v>327</v>
      </c>
      <c r="F15" s="334" t="s">
        <v>61</v>
      </c>
      <c r="G15" s="335">
        <v>91</v>
      </c>
      <c r="H15" s="335">
        <v>90</v>
      </c>
      <c r="I15" s="335">
        <v>93</v>
      </c>
      <c r="J15" s="336">
        <f>AVERAGE(G15:I15)</f>
        <v>91.33333333333333</v>
      </c>
      <c r="K15" s="657" t="s">
        <v>343</v>
      </c>
      <c r="L15" s="351" t="s">
        <v>343</v>
      </c>
      <c r="M15" s="494" t="s">
        <v>343</v>
      </c>
      <c r="N15" s="658">
        <v>0</v>
      </c>
      <c r="O15" s="319">
        <f>J15+N15</f>
        <v>91.33333333333333</v>
      </c>
      <c r="P15" s="128">
        <f>VLOOKUP($A$8:$A$95,'Body do MiČR'!$B$3:$D$102,2)</f>
        <v>32</v>
      </c>
      <c r="S15" s="9"/>
      <c r="T15" s="9"/>
    </row>
    <row r="16" ht="15" customHeight="1" thickBot="1"/>
    <row r="17" spans="2:16" ht="15" customHeight="1">
      <c r="B17" s="11" t="s">
        <v>26</v>
      </c>
      <c r="C17" s="780" t="s">
        <v>22</v>
      </c>
      <c r="D17" s="780"/>
      <c r="E17" s="12" t="s">
        <v>8</v>
      </c>
      <c r="F17" s="773" t="s">
        <v>35</v>
      </c>
      <c r="G17" s="773"/>
      <c r="H17" s="773"/>
      <c r="I17" s="774" t="s">
        <v>36</v>
      </c>
      <c r="J17" s="774"/>
      <c r="K17" s="775" t="s">
        <v>22</v>
      </c>
      <c r="L17" s="775"/>
      <c r="M17" s="775"/>
      <c r="N17" s="14" t="s">
        <v>8</v>
      </c>
      <c r="O17" s="773" t="s">
        <v>35</v>
      </c>
      <c r="P17" s="773"/>
    </row>
    <row r="18" spans="2:16" ht="15" customHeight="1">
      <c r="B18" s="18" t="s">
        <v>144</v>
      </c>
      <c r="C18" t="s">
        <v>334</v>
      </c>
      <c r="E18" t="s">
        <v>341</v>
      </c>
      <c r="F18" s="802"/>
      <c r="G18" s="802"/>
      <c r="H18" s="802"/>
      <c r="I18" s="789" t="s">
        <v>37</v>
      </c>
      <c r="J18" s="789"/>
      <c r="K18" s="786" t="s">
        <v>86</v>
      </c>
      <c r="L18" s="787"/>
      <c r="M18" s="788"/>
      <c r="N18" s="116" t="s">
        <v>171</v>
      </c>
      <c r="O18" s="802"/>
      <c r="P18" s="802"/>
    </row>
    <row r="19" spans="2:16" ht="15" customHeight="1">
      <c r="B19" s="18">
        <v>2</v>
      </c>
      <c r="C19" s="803" t="s">
        <v>71</v>
      </c>
      <c r="D19" s="803"/>
      <c r="E19" s="16" t="s">
        <v>172</v>
      </c>
      <c r="F19" s="802"/>
      <c r="G19" s="802"/>
      <c r="H19" s="802"/>
      <c r="I19" s="789" t="s">
        <v>38</v>
      </c>
      <c r="J19" s="789"/>
      <c r="K19" s="786" t="s">
        <v>169</v>
      </c>
      <c r="L19" s="787"/>
      <c r="M19" s="788"/>
      <c r="N19" s="116" t="s">
        <v>149</v>
      </c>
      <c r="O19" s="802"/>
      <c r="P19" s="802"/>
    </row>
    <row r="20" spans="2:16" ht="15" customHeight="1">
      <c r="B20" s="18">
        <v>3</v>
      </c>
      <c r="C20" s="803" t="s">
        <v>169</v>
      </c>
      <c r="D20" s="803"/>
      <c r="E20" s="16" t="s">
        <v>149</v>
      </c>
      <c r="F20" s="802"/>
      <c r="G20" s="802"/>
      <c r="H20" s="802"/>
      <c r="I20" s="785"/>
      <c r="J20" s="785"/>
      <c r="K20" s="786" t="s">
        <v>109</v>
      </c>
      <c r="L20" s="787"/>
      <c r="M20" s="788"/>
      <c r="N20" s="359" t="s">
        <v>175</v>
      </c>
      <c r="O20" s="802"/>
      <c r="P20" s="802"/>
    </row>
    <row r="21" spans="2:16" ht="15" customHeight="1">
      <c r="B21" s="15"/>
      <c r="C21" s="803"/>
      <c r="D21" s="803"/>
      <c r="E21" s="16"/>
      <c r="F21" s="802"/>
      <c r="G21" s="802"/>
      <c r="H21" s="802"/>
      <c r="I21" s="785"/>
      <c r="J21" s="785"/>
      <c r="K21" s="782" t="s">
        <v>168</v>
      </c>
      <c r="L21" s="783"/>
      <c r="M21" s="783"/>
      <c r="N21" s="360" t="s">
        <v>202</v>
      </c>
      <c r="O21" s="817"/>
      <c r="P21" s="802"/>
    </row>
    <row r="22" spans="2:16" ht="15" customHeight="1">
      <c r="B22" s="15"/>
      <c r="C22" s="803"/>
      <c r="D22" s="803"/>
      <c r="E22" s="16"/>
      <c r="F22" s="802"/>
      <c r="G22" s="802"/>
      <c r="H22" s="802"/>
      <c r="I22" s="781"/>
      <c r="J22" s="781"/>
      <c r="K22" s="782"/>
      <c r="L22" s="783"/>
      <c r="M22" s="783"/>
      <c r="N22" s="84"/>
      <c r="O22" s="802"/>
      <c r="P22" s="802"/>
    </row>
    <row r="23" spans="2:16" ht="15" customHeight="1">
      <c r="B23" s="15"/>
      <c r="C23" s="803"/>
      <c r="D23" s="803"/>
      <c r="E23" s="16"/>
      <c r="F23" s="802"/>
      <c r="G23" s="802"/>
      <c r="H23" s="802"/>
      <c r="I23" s="784" t="s">
        <v>39</v>
      </c>
      <c r="J23" s="784"/>
      <c r="K23" t="s">
        <v>240</v>
      </c>
      <c r="N23" s="361" t="s">
        <v>173</v>
      </c>
      <c r="O23" s="802"/>
      <c r="P23" s="802"/>
    </row>
    <row r="24" spans="2:16" ht="15" customHeight="1" thickBot="1">
      <c r="B24" s="19" t="s">
        <v>40</v>
      </c>
      <c r="C24" s="799"/>
      <c r="D24" s="799"/>
      <c r="E24" s="20"/>
      <c r="F24" s="797"/>
      <c r="G24" s="797"/>
      <c r="H24" s="797"/>
      <c r="I24" s="800" t="s">
        <v>40</v>
      </c>
      <c r="J24" s="800"/>
      <c r="K24" s="801" t="s">
        <v>241</v>
      </c>
      <c r="L24" s="801"/>
      <c r="M24" s="801"/>
      <c r="N24" s="20"/>
      <c r="O24" s="797"/>
      <c r="P24" s="797"/>
    </row>
    <row r="25" spans="1:11" ht="15" customHeight="1">
      <c r="A25" s="21"/>
      <c r="B25" s="21"/>
      <c r="C25" s="798"/>
      <c r="D25" s="798"/>
      <c r="E25" s="21"/>
      <c r="F25" s="22"/>
      <c r="G25" s="22"/>
      <c r="H25" s="23"/>
      <c r="I25" s="23"/>
      <c r="J25" s="23"/>
      <c r="K25" s="23"/>
    </row>
    <row r="26" spans="1:11" ht="15" customHeight="1">
      <c r="A26" s="21"/>
      <c r="B26" s="24"/>
      <c r="C26" s="24"/>
      <c r="E26" s="25"/>
      <c r="F26" s="22"/>
      <c r="G26" s="22"/>
      <c r="H26" s="23"/>
      <c r="I26" s="23"/>
      <c r="J26" s="23"/>
      <c r="K26" s="23"/>
    </row>
    <row r="27" spans="1:11" ht="15" customHeight="1">
      <c r="A27" s="21"/>
      <c r="B27" s="24"/>
      <c r="C27" s="24"/>
      <c r="E27" s="25"/>
      <c r="F27" s="22"/>
      <c r="G27" s="22"/>
      <c r="H27" s="23"/>
      <c r="I27" s="23"/>
      <c r="J27" s="23"/>
      <c r="K27" s="23"/>
    </row>
    <row r="28" spans="1:11" ht="15" customHeight="1">
      <c r="A28" s="21"/>
      <c r="B28" s="24"/>
      <c r="C28" s="24"/>
      <c r="E28" s="25"/>
      <c r="F28" s="24"/>
      <c r="G28" s="22"/>
      <c r="H28" s="23"/>
      <c r="I28" s="23"/>
      <c r="J28" s="23"/>
      <c r="K28" s="23"/>
    </row>
    <row r="29" spans="1:11" ht="15" customHeight="1">
      <c r="A29" s="21"/>
      <c r="B29" s="24"/>
      <c r="C29" s="24"/>
      <c r="E29" s="25"/>
      <c r="F29" s="22"/>
      <c r="G29" s="22"/>
      <c r="H29" s="23"/>
      <c r="I29" s="23"/>
      <c r="J29" s="23"/>
      <c r="K29" s="23"/>
    </row>
    <row r="30" spans="1:14" ht="15" customHeight="1">
      <c r="A30" s="21"/>
      <c r="B30" s="24"/>
      <c r="C30" s="24"/>
      <c r="K30" s="23"/>
      <c r="L30" s="22"/>
      <c r="M30" s="22"/>
      <c r="N30" s="32"/>
    </row>
    <row r="31" spans="1:3" ht="15" customHeight="1">
      <c r="A31" s="21"/>
      <c r="B31" s="24"/>
      <c r="C31" s="24"/>
    </row>
  </sheetData>
  <sheetProtection/>
  <mergeCells count="54">
    <mergeCell ref="O22:P22"/>
    <mergeCell ref="O23:P23"/>
    <mergeCell ref="O24:P24"/>
    <mergeCell ref="C25:D25"/>
    <mergeCell ref="C24:D24"/>
    <mergeCell ref="F24:H24"/>
    <mergeCell ref="I24:J24"/>
    <mergeCell ref="K24:M24"/>
    <mergeCell ref="C23:D23"/>
    <mergeCell ref="F23:H23"/>
    <mergeCell ref="I23:J23"/>
    <mergeCell ref="A1:J1"/>
    <mergeCell ref="A2:J2"/>
    <mergeCell ref="C22:D22"/>
    <mergeCell ref="F22:H22"/>
    <mergeCell ref="I22:J22"/>
    <mergeCell ref="C20:D20"/>
    <mergeCell ref="F6:F7"/>
    <mergeCell ref="G6:I6"/>
    <mergeCell ref="A3:B4"/>
    <mergeCell ref="K22:M22"/>
    <mergeCell ref="O20:P20"/>
    <mergeCell ref="C21:D21"/>
    <mergeCell ref="F21:H21"/>
    <mergeCell ref="I21:J21"/>
    <mergeCell ref="K21:M21"/>
    <mergeCell ref="O21:P21"/>
    <mergeCell ref="F20:H20"/>
    <mergeCell ref="I20:J20"/>
    <mergeCell ref="K20:M20"/>
    <mergeCell ref="O18:P18"/>
    <mergeCell ref="C19:D19"/>
    <mergeCell ref="F19:H19"/>
    <mergeCell ref="I19:J19"/>
    <mergeCell ref="K19:M19"/>
    <mergeCell ref="O19:P19"/>
    <mergeCell ref="F18:H18"/>
    <mergeCell ref="I18:J18"/>
    <mergeCell ref="K18:M18"/>
    <mergeCell ref="P6:P7"/>
    <mergeCell ref="C17:D17"/>
    <mergeCell ref="F17:H17"/>
    <mergeCell ref="I17:J17"/>
    <mergeCell ref="K17:M17"/>
    <mergeCell ref="O17:P17"/>
    <mergeCell ref="J6:J7"/>
    <mergeCell ref="K6:M6"/>
    <mergeCell ref="N6:N7"/>
    <mergeCell ref="O6:O7"/>
    <mergeCell ref="E6:E7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PageLayoutView="0" workbookViewId="0" topLeftCell="A1">
      <selection activeCell="M25" sqref="M2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8.2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</row>
    <row r="2" spans="1:16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</row>
    <row r="3" spans="1:12" ht="19.5" customHeight="1">
      <c r="A3" s="814" t="s">
        <v>51</v>
      </c>
      <c r="B3" s="81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814"/>
      <c r="B4" s="814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>
      <c r="A6" s="825" t="s">
        <v>21</v>
      </c>
      <c r="B6" s="823" t="s">
        <v>22</v>
      </c>
      <c r="C6" s="823" t="s">
        <v>8</v>
      </c>
      <c r="D6" s="823" t="s">
        <v>23</v>
      </c>
      <c r="E6" s="823" t="s">
        <v>24</v>
      </c>
      <c r="F6" s="823" t="s">
        <v>25</v>
      </c>
      <c r="G6" s="822" t="s">
        <v>26</v>
      </c>
      <c r="H6" s="822"/>
      <c r="I6" s="822"/>
      <c r="J6" s="820" t="s">
        <v>27</v>
      </c>
      <c r="K6" s="822" t="s">
        <v>28</v>
      </c>
      <c r="L6" s="822"/>
      <c r="M6" s="822"/>
      <c r="N6" s="820" t="s">
        <v>29</v>
      </c>
      <c r="O6" s="820" t="s">
        <v>30</v>
      </c>
      <c r="P6" s="818" t="s">
        <v>31</v>
      </c>
      <c r="S6" s="9"/>
      <c r="T6" s="9"/>
    </row>
    <row r="7" spans="1:20" ht="13.5" thickBot="1">
      <c r="A7" s="826"/>
      <c r="B7" s="824"/>
      <c r="C7" s="824"/>
      <c r="D7" s="824"/>
      <c r="E7" s="824"/>
      <c r="F7" s="824"/>
      <c r="G7" s="33" t="s">
        <v>32</v>
      </c>
      <c r="H7" s="33" t="s">
        <v>33</v>
      </c>
      <c r="I7" s="33" t="s">
        <v>34</v>
      </c>
      <c r="J7" s="821"/>
      <c r="K7" s="33" t="s">
        <v>32</v>
      </c>
      <c r="L7" s="33" t="s">
        <v>33</v>
      </c>
      <c r="M7" s="33" t="s">
        <v>34</v>
      </c>
      <c r="N7" s="821"/>
      <c r="O7" s="821"/>
      <c r="P7" s="819"/>
      <c r="S7" s="9"/>
      <c r="T7" s="9"/>
    </row>
    <row r="8" spans="1:20" ht="15" customHeight="1">
      <c r="A8" s="276">
        <v>1</v>
      </c>
      <c r="B8" s="382" t="s">
        <v>361</v>
      </c>
      <c r="C8" s="392" t="s">
        <v>355</v>
      </c>
      <c r="D8" s="279" t="s">
        <v>356</v>
      </c>
      <c r="E8" s="393" t="s">
        <v>60</v>
      </c>
      <c r="F8" s="369" t="s">
        <v>61</v>
      </c>
      <c r="G8" s="377">
        <v>85</v>
      </c>
      <c r="H8" s="377">
        <v>86</v>
      </c>
      <c r="I8" s="377">
        <v>90</v>
      </c>
      <c r="J8" s="386">
        <f>AVERAGE(G8:I8)</f>
        <v>87</v>
      </c>
      <c r="K8" s="663">
        <v>96</v>
      </c>
      <c r="L8" s="549">
        <v>93</v>
      </c>
      <c r="M8" s="367">
        <v>98</v>
      </c>
      <c r="N8" s="389">
        <f>((K8+L8+M8)-MIN(K8:M8))/2</f>
        <v>97</v>
      </c>
      <c r="O8" s="53">
        <f>J8+N8</f>
        <v>184</v>
      </c>
      <c r="P8" s="79">
        <f>VLOOKUP($A$8:$A$91,'Body do MiČR'!$B$3:$D$102,2)</f>
        <v>100</v>
      </c>
      <c r="S8" s="9"/>
      <c r="T8" s="9"/>
    </row>
    <row r="9" spans="1:20" ht="15" customHeight="1">
      <c r="A9" s="370">
        <v>2</v>
      </c>
      <c r="B9" s="353" t="s">
        <v>310</v>
      </c>
      <c r="C9" s="363" t="s">
        <v>294</v>
      </c>
      <c r="D9" s="177" t="s">
        <v>354</v>
      </c>
      <c r="E9" s="365" t="s">
        <v>359</v>
      </c>
      <c r="F9" s="366" t="s">
        <v>48</v>
      </c>
      <c r="G9" s="378">
        <v>86</v>
      </c>
      <c r="H9" s="378">
        <v>88</v>
      </c>
      <c r="I9" s="378">
        <v>90</v>
      </c>
      <c r="J9" s="371">
        <f>AVERAGE(G9:I9)</f>
        <v>88</v>
      </c>
      <c r="K9" s="431">
        <v>94</v>
      </c>
      <c r="L9" s="59">
        <v>83</v>
      </c>
      <c r="M9" s="57">
        <v>96</v>
      </c>
      <c r="N9" s="60">
        <f>((K9+L9+M9)-MIN(K9:M9))/2</f>
        <v>95</v>
      </c>
      <c r="O9" s="58">
        <f>J9+N9</f>
        <v>183</v>
      </c>
      <c r="P9" s="82">
        <f>VLOOKUP($A$8:$A$91,'Body do MiČR'!$B$3:$D$102,2)</f>
        <v>80</v>
      </c>
      <c r="S9" s="9"/>
      <c r="T9" s="9"/>
    </row>
    <row r="10" spans="1:20" ht="15" customHeight="1">
      <c r="A10" s="372">
        <v>3</v>
      </c>
      <c r="B10" s="353" t="s">
        <v>362</v>
      </c>
      <c r="C10" s="363" t="s">
        <v>357</v>
      </c>
      <c r="D10" s="177" t="s">
        <v>325</v>
      </c>
      <c r="E10" s="384" t="s">
        <v>360</v>
      </c>
      <c r="F10" s="366" t="s">
        <v>61</v>
      </c>
      <c r="G10" s="379">
        <v>93</v>
      </c>
      <c r="H10" s="379">
        <v>96</v>
      </c>
      <c r="I10" s="379">
        <v>92</v>
      </c>
      <c r="J10" s="385">
        <f>AVERAGE(G10:I10)</f>
        <v>93.66666666666667</v>
      </c>
      <c r="K10" s="490">
        <v>85</v>
      </c>
      <c r="L10" s="57">
        <v>87</v>
      </c>
      <c r="M10" s="57">
        <v>89</v>
      </c>
      <c r="N10" s="388">
        <f>((K10+L10+M10)-MIN(K10:M10))/2</f>
        <v>88</v>
      </c>
      <c r="O10" s="390">
        <f>J10+N10</f>
        <v>181.66666666666669</v>
      </c>
      <c r="P10" s="82">
        <f>VLOOKUP($A$8:$A$91,'Body do MiČR'!$B$3:$D$102,2)</f>
        <v>60</v>
      </c>
      <c r="S10" s="9"/>
      <c r="T10" s="9"/>
    </row>
    <row r="11" spans="1:20" ht="15" customHeight="1" thickBot="1">
      <c r="A11" s="373">
        <v>4</v>
      </c>
      <c r="B11" s="391" t="s">
        <v>363</v>
      </c>
      <c r="C11" s="374" t="s">
        <v>352</v>
      </c>
      <c r="D11" s="340" t="s">
        <v>353</v>
      </c>
      <c r="E11" s="383" t="s">
        <v>358</v>
      </c>
      <c r="F11" s="375" t="s">
        <v>61</v>
      </c>
      <c r="G11" s="380">
        <v>80</v>
      </c>
      <c r="H11" s="381">
        <v>80</v>
      </c>
      <c r="I11" s="381">
        <v>85</v>
      </c>
      <c r="J11" s="376">
        <f>AVERAGE(G11:I11)</f>
        <v>81.66666666666667</v>
      </c>
      <c r="K11" s="664" t="s">
        <v>343</v>
      </c>
      <c r="L11" s="387" t="s">
        <v>343</v>
      </c>
      <c r="M11" s="387" t="s">
        <v>343</v>
      </c>
      <c r="N11" s="387" t="s">
        <v>343</v>
      </c>
      <c r="O11" s="117">
        <f>J11+N11</f>
        <v>81.66666666666667</v>
      </c>
      <c r="P11" s="81">
        <f>VLOOKUP($A$8:$A$91,'Body do MiČR'!$B$3:$D$102,2)</f>
        <v>50</v>
      </c>
      <c r="S11" s="9"/>
      <c r="T11" s="9"/>
    </row>
    <row r="12" ht="15" customHeight="1" thickBot="1"/>
    <row r="13" spans="2:16" ht="15" customHeight="1">
      <c r="B13" s="11" t="s">
        <v>26</v>
      </c>
      <c r="C13" s="780" t="s">
        <v>22</v>
      </c>
      <c r="D13" s="780"/>
      <c r="E13" s="12" t="s">
        <v>8</v>
      </c>
      <c r="F13" s="773" t="s">
        <v>35</v>
      </c>
      <c r="G13" s="773"/>
      <c r="H13" s="773"/>
      <c r="I13" s="774" t="s">
        <v>36</v>
      </c>
      <c r="J13" s="774"/>
      <c r="K13" s="775" t="s">
        <v>22</v>
      </c>
      <c r="L13" s="775"/>
      <c r="M13" s="775"/>
      <c r="N13" s="14" t="s">
        <v>8</v>
      </c>
      <c r="O13" s="773" t="s">
        <v>35</v>
      </c>
      <c r="P13" s="773"/>
    </row>
    <row r="14" spans="2:16" ht="15" customHeight="1">
      <c r="B14" s="18" t="s">
        <v>144</v>
      </c>
      <c r="C14" s="803" t="s">
        <v>62</v>
      </c>
      <c r="D14" s="803"/>
      <c r="E14" s="16" t="s">
        <v>197</v>
      </c>
      <c r="F14" s="802"/>
      <c r="G14" s="802"/>
      <c r="H14" s="802"/>
      <c r="I14" s="789" t="s">
        <v>37</v>
      </c>
      <c r="J14" s="789"/>
      <c r="K14" s="786" t="s">
        <v>86</v>
      </c>
      <c r="L14" s="787"/>
      <c r="M14" s="788"/>
      <c r="N14" s="116" t="s">
        <v>171</v>
      </c>
      <c r="O14" s="802"/>
      <c r="P14" s="802"/>
    </row>
    <row r="15" spans="2:16" ht="15" customHeight="1">
      <c r="B15" s="18">
        <v>2</v>
      </c>
      <c r="C15" s="803" t="s">
        <v>170</v>
      </c>
      <c r="D15" s="803"/>
      <c r="E15" s="16" t="s">
        <v>174</v>
      </c>
      <c r="F15" s="802"/>
      <c r="G15" s="802"/>
      <c r="H15" s="802"/>
      <c r="I15" s="789" t="s">
        <v>38</v>
      </c>
      <c r="J15" s="789"/>
      <c r="K15" s="786" t="s">
        <v>169</v>
      </c>
      <c r="L15" s="787"/>
      <c r="M15" s="788"/>
      <c r="N15" s="116" t="s">
        <v>149</v>
      </c>
      <c r="O15" s="802"/>
      <c r="P15" s="802"/>
    </row>
    <row r="16" spans="2:16" ht="15" customHeight="1">
      <c r="B16" s="18">
        <v>3</v>
      </c>
      <c r="C16" s="803" t="s">
        <v>59</v>
      </c>
      <c r="D16" s="803"/>
      <c r="E16" s="16" t="s">
        <v>242</v>
      </c>
      <c r="F16" s="802"/>
      <c r="G16" s="802"/>
      <c r="H16" s="802"/>
      <c r="I16" s="785"/>
      <c r="J16" s="785"/>
      <c r="K16" s="786" t="s">
        <v>109</v>
      </c>
      <c r="L16" s="787"/>
      <c r="M16" s="788"/>
      <c r="N16" s="359" t="s">
        <v>175</v>
      </c>
      <c r="O16" s="802"/>
      <c r="P16" s="802"/>
    </row>
    <row r="17" spans="2:16" ht="15" customHeight="1">
      <c r="B17" s="15"/>
      <c r="C17" s="803"/>
      <c r="D17" s="803"/>
      <c r="E17" s="16"/>
      <c r="F17" s="802"/>
      <c r="G17" s="802"/>
      <c r="H17" s="802"/>
      <c r="I17" s="785"/>
      <c r="J17" s="785"/>
      <c r="K17" s="782" t="s">
        <v>168</v>
      </c>
      <c r="L17" s="783"/>
      <c r="M17" s="783"/>
      <c r="N17" s="360" t="s">
        <v>202</v>
      </c>
      <c r="O17" s="802"/>
      <c r="P17" s="802"/>
    </row>
    <row r="18" spans="2:16" ht="15" customHeight="1">
      <c r="B18" s="15"/>
      <c r="C18" s="803"/>
      <c r="D18" s="803"/>
      <c r="E18" s="16"/>
      <c r="F18" s="802"/>
      <c r="G18" s="802"/>
      <c r="H18" s="802"/>
      <c r="I18" s="781"/>
      <c r="J18" s="781"/>
      <c r="K18" s="782"/>
      <c r="L18" s="783"/>
      <c r="M18" s="783"/>
      <c r="N18" s="84"/>
      <c r="O18" s="802"/>
      <c r="P18" s="802"/>
    </row>
    <row r="19" spans="2:16" ht="15" customHeight="1">
      <c r="B19" s="15"/>
      <c r="C19" s="803"/>
      <c r="D19" s="803"/>
      <c r="E19" s="16"/>
      <c r="F19" s="802"/>
      <c r="G19" s="802"/>
      <c r="H19" s="802"/>
      <c r="I19" s="784" t="s">
        <v>39</v>
      </c>
      <c r="J19" s="784"/>
      <c r="K19" t="s">
        <v>240</v>
      </c>
      <c r="N19" s="361" t="s">
        <v>173</v>
      </c>
      <c r="O19" s="802"/>
      <c r="P19" s="802"/>
    </row>
    <row r="20" spans="2:16" ht="15" customHeight="1" thickBot="1">
      <c r="B20" s="19" t="s">
        <v>40</v>
      </c>
      <c r="C20" s="799"/>
      <c r="D20" s="799"/>
      <c r="E20" s="20"/>
      <c r="F20" s="797"/>
      <c r="G20" s="797"/>
      <c r="H20" s="797"/>
      <c r="I20" s="800" t="s">
        <v>40</v>
      </c>
      <c r="J20" s="800"/>
      <c r="K20" s="801" t="s">
        <v>241</v>
      </c>
      <c r="L20" s="801"/>
      <c r="M20" s="801"/>
      <c r="N20" s="20"/>
      <c r="O20" s="797"/>
      <c r="P20" s="797"/>
    </row>
    <row r="21" spans="1:11" ht="15" customHeight="1">
      <c r="A21" s="21"/>
      <c r="B21" s="21"/>
      <c r="C21" s="798"/>
      <c r="D21" s="798"/>
      <c r="E21" s="21"/>
      <c r="F21" s="22"/>
      <c r="G21" s="22"/>
      <c r="H21" s="23"/>
      <c r="I21" s="23"/>
      <c r="J21" s="23"/>
      <c r="K21" s="23"/>
    </row>
    <row r="22" spans="1:14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  <c r="L22" s="22"/>
      <c r="M22" s="22"/>
      <c r="N22" s="32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4"/>
      <c r="G24" s="22"/>
      <c r="H24" s="23"/>
      <c r="I24" s="23"/>
      <c r="J24" s="23"/>
      <c r="K24" s="23"/>
    </row>
    <row r="25" spans="1:11" ht="15" customHeight="1">
      <c r="A25" s="21"/>
      <c r="B25" s="24"/>
      <c r="C25" s="24"/>
      <c r="E25" s="25"/>
      <c r="F25" s="22"/>
      <c r="G25" s="22"/>
      <c r="H25" s="23"/>
      <c r="I25" s="23"/>
      <c r="J25" s="23"/>
      <c r="K25" s="23"/>
    </row>
    <row r="26" spans="1:3" ht="15" customHeight="1">
      <c r="A26" s="21"/>
      <c r="B26" s="24"/>
      <c r="C26" s="24"/>
    </row>
    <row r="27" spans="1:3" ht="15" customHeight="1">
      <c r="A27" s="21"/>
      <c r="B27" s="24"/>
      <c r="C27" s="24"/>
    </row>
  </sheetData>
  <sheetProtection/>
  <mergeCells count="55">
    <mergeCell ref="C16:D16"/>
    <mergeCell ref="F16:H16"/>
    <mergeCell ref="G6:I6"/>
    <mergeCell ref="C17:D17"/>
    <mergeCell ref="C13:D13"/>
    <mergeCell ref="F13:H13"/>
    <mergeCell ref="F17:H17"/>
    <mergeCell ref="A1:J1"/>
    <mergeCell ref="A2:J2"/>
    <mergeCell ref="D6:D7"/>
    <mergeCell ref="E6:E7"/>
    <mergeCell ref="F6:F7"/>
    <mergeCell ref="A3:B4"/>
    <mergeCell ref="A6:A7"/>
    <mergeCell ref="B6:B7"/>
    <mergeCell ref="C6:C7"/>
    <mergeCell ref="P6:P7"/>
    <mergeCell ref="I13:J13"/>
    <mergeCell ref="K13:M13"/>
    <mergeCell ref="O13:P13"/>
    <mergeCell ref="J6:J7"/>
    <mergeCell ref="K6:M6"/>
    <mergeCell ref="N6:N7"/>
    <mergeCell ref="O6:O7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6:P16"/>
    <mergeCell ref="O17:P17"/>
    <mergeCell ref="O19:P19"/>
    <mergeCell ref="I16:J16"/>
    <mergeCell ref="K16:M16"/>
    <mergeCell ref="O18:P18"/>
    <mergeCell ref="I17:J17"/>
    <mergeCell ref="K17:M17"/>
    <mergeCell ref="I19:J19"/>
    <mergeCell ref="C21:D21"/>
    <mergeCell ref="C20:D20"/>
    <mergeCell ref="F20:H20"/>
    <mergeCell ref="I20:J20"/>
    <mergeCell ref="C18:D18"/>
    <mergeCell ref="O20:P20"/>
    <mergeCell ref="K20:M20"/>
    <mergeCell ref="C19:D19"/>
    <mergeCell ref="F18:H18"/>
    <mergeCell ref="I18:J18"/>
    <mergeCell ref="K18:M18"/>
    <mergeCell ref="F19:H1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5.375" style="0" customWidth="1"/>
    <col min="2" max="2" width="20.75390625" style="0" customWidth="1"/>
    <col min="3" max="3" width="8.75390625" style="0" customWidth="1"/>
    <col min="4" max="4" width="24.75390625" style="0" customWidth="1"/>
    <col min="5" max="5" width="15.25390625" style="0" customWidth="1"/>
    <col min="6" max="8" width="6.75390625" style="9" customWidth="1"/>
    <col min="9" max="9" width="9.25390625" style="9" customWidth="1"/>
    <col min="10" max="13" width="5.875" style="9" customWidth="1"/>
    <col min="14" max="14" width="6.75390625" style="0" customWidth="1"/>
  </cols>
  <sheetData>
    <row r="1" spans="1:15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</row>
    <row r="2" spans="1:15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</row>
    <row r="3" spans="1:7" ht="19.5" customHeight="1">
      <c r="A3" s="835" t="s">
        <v>91</v>
      </c>
      <c r="B3" s="835"/>
      <c r="C3" s="26"/>
      <c r="D3" s="8"/>
      <c r="E3" s="8"/>
      <c r="F3" s="8"/>
      <c r="G3" s="8"/>
    </row>
    <row r="4" spans="1:7" ht="19.5" customHeight="1">
      <c r="A4" s="835"/>
      <c r="B4" s="835"/>
      <c r="C4" s="26"/>
      <c r="D4" s="8"/>
      <c r="E4" s="8"/>
      <c r="F4" s="8"/>
      <c r="G4" s="8"/>
    </row>
    <row r="5" ht="12" customHeight="1" thickBot="1"/>
    <row r="6" spans="1:16" ht="12.75" customHeight="1" thickBot="1">
      <c r="A6" s="815" t="s">
        <v>21</v>
      </c>
      <c r="B6" s="813" t="s">
        <v>22</v>
      </c>
      <c r="C6" s="813" t="s">
        <v>8</v>
      </c>
      <c r="D6" s="813" t="s">
        <v>23</v>
      </c>
      <c r="E6" s="813" t="s">
        <v>24</v>
      </c>
      <c r="F6" s="822" t="s">
        <v>28</v>
      </c>
      <c r="G6" s="822"/>
      <c r="H6" s="822"/>
      <c r="I6" s="804" t="s">
        <v>30</v>
      </c>
      <c r="J6" s="804" t="s">
        <v>178</v>
      </c>
      <c r="K6" s="833" t="s">
        <v>179</v>
      </c>
      <c r="L6" s="833" t="s">
        <v>180</v>
      </c>
      <c r="M6" s="833" t="s">
        <v>181</v>
      </c>
      <c r="N6" s="778" t="s">
        <v>31</v>
      </c>
      <c r="O6" s="9"/>
      <c r="P6" s="9"/>
    </row>
    <row r="7" spans="1:16" ht="13.5" customHeight="1" thickBot="1">
      <c r="A7" s="815"/>
      <c r="B7" s="812"/>
      <c r="C7" s="810"/>
      <c r="D7" s="810"/>
      <c r="E7" s="810"/>
      <c r="F7" s="33" t="s">
        <v>32</v>
      </c>
      <c r="G7" s="33" t="s">
        <v>33</v>
      </c>
      <c r="H7" s="33" t="s">
        <v>34</v>
      </c>
      <c r="I7" s="804"/>
      <c r="J7" s="804"/>
      <c r="K7" s="834"/>
      <c r="L7" s="834"/>
      <c r="M7" s="834"/>
      <c r="N7" s="779"/>
      <c r="O7" s="9"/>
      <c r="P7" s="9"/>
    </row>
    <row r="8" spans="1:16" ht="15" customHeight="1">
      <c r="A8" s="313">
        <v>1</v>
      </c>
      <c r="B8" s="677" t="s">
        <v>478</v>
      </c>
      <c r="C8" s="678" t="s">
        <v>462</v>
      </c>
      <c r="D8" s="679" t="s">
        <v>365</v>
      </c>
      <c r="E8" s="680" t="s">
        <v>468</v>
      </c>
      <c r="F8" s="55">
        <v>100</v>
      </c>
      <c r="G8" s="54">
        <v>100</v>
      </c>
      <c r="H8" s="54">
        <v>100</v>
      </c>
      <c r="I8" s="129">
        <f aca="true" t="shared" si="0" ref="I8:I28">(F8+G8+H8-MIN(F8:H8))/2</f>
        <v>100</v>
      </c>
      <c r="J8" s="616"/>
      <c r="K8" s="145"/>
      <c r="L8" s="145"/>
      <c r="M8" s="145"/>
      <c r="N8" s="621">
        <f>VLOOKUP($A$8:$A$59,'Body do MiČR'!$B$3:$D$102,2,FALSE)</f>
        <v>100</v>
      </c>
      <c r="O8" s="45"/>
      <c r="P8" s="9"/>
    </row>
    <row r="9" spans="1:16" ht="15" customHeight="1">
      <c r="A9" s="146">
        <v>2</v>
      </c>
      <c r="B9" s="614" t="s">
        <v>480</v>
      </c>
      <c r="C9" s="609" t="s">
        <v>464</v>
      </c>
      <c r="D9" s="177" t="s">
        <v>365</v>
      </c>
      <c r="E9" s="263" t="s">
        <v>468</v>
      </c>
      <c r="F9" s="59">
        <v>98</v>
      </c>
      <c r="G9" s="57">
        <v>100</v>
      </c>
      <c r="H9" s="57">
        <v>100</v>
      </c>
      <c r="I9" s="74">
        <f t="shared" si="0"/>
        <v>100</v>
      </c>
      <c r="J9" s="65">
        <v>100</v>
      </c>
      <c r="K9" s="65"/>
      <c r="L9" s="149"/>
      <c r="M9" s="149"/>
      <c r="N9" s="622">
        <f>VLOOKUP($A$8:$A$59,'Body do MiČR'!$B$3:$D$102,2,FALSE)</f>
        <v>80</v>
      </c>
      <c r="O9" s="45"/>
      <c r="P9" s="9"/>
    </row>
    <row r="10" spans="1:16" ht="15" customHeight="1">
      <c r="A10" s="146">
        <v>3</v>
      </c>
      <c r="B10" s="314" t="s">
        <v>487</v>
      </c>
      <c r="C10" s="306" t="s">
        <v>50</v>
      </c>
      <c r="D10" s="497" t="s">
        <v>323</v>
      </c>
      <c r="E10" s="307" t="s">
        <v>142</v>
      </c>
      <c r="F10" s="57">
        <v>100</v>
      </c>
      <c r="G10" s="57">
        <v>100</v>
      </c>
      <c r="H10" s="59">
        <v>98</v>
      </c>
      <c r="I10" s="74">
        <f t="shared" si="0"/>
        <v>100</v>
      </c>
      <c r="J10" s="65">
        <v>95</v>
      </c>
      <c r="K10" s="150"/>
      <c r="L10" s="150"/>
      <c r="M10" s="150"/>
      <c r="N10" s="622">
        <f>VLOOKUP($A$8:$A$59,'Body do MiČR'!$B$3:$D$102,2,FALSE)</f>
        <v>60</v>
      </c>
      <c r="O10" s="49"/>
      <c r="P10" s="9"/>
    </row>
    <row r="11" spans="1:16" ht="16.5" customHeight="1">
      <c r="A11" s="83">
        <v>4</v>
      </c>
      <c r="B11" s="233" t="s">
        <v>475</v>
      </c>
      <c r="C11" s="179" t="s">
        <v>83</v>
      </c>
      <c r="D11" s="181" t="s">
        <v>261</v>
      </c>
      <c r="E11" s="176" t="s">
        <v>84</v>
      </c>
      <c r="F11" s="147">
        <v>100</v>
      </c>
      <c r="G11" s="148">
        <v>96</v>
      </c>
      <c r="H11" s="147">
        <v>100</v>
      </c>
      <c r="I11" s="74">
        <f t="shared" si="0"/>
        <v>100</v>
      </c>
      <c r="J11" s="65"/>
      <c r="K11" s="149"/>
      <c r="L11" s="65"/>
      <c r="M11" s="65"/>
      <c r="N11" s="82">
        <f>VLOOKUP($A$8:$A$59,'Body do MiČR'!$B$3:$D$102,2,FALSE)</f>
        <v>50</v>
      </c>
      <c r="O11" s="45"/>
      <c r="P11" s="9"/>
    </row>
    <row r="12" spans="1:16" ht="15" customHeight="1">
      <c r="A12" s="623" t="s">
        <v>501</v>
      </c>
      <c r="B12" s="233" t="s">
        <v>482</v>
      </c>
      <c r="C12" s="179" t="s">
        <v>89</v>
      </c>
      <c r="D12" s="181" t="s">
        <v>365</v>
      </c>
      <c r="E12" s="176" t="s">
        <v>75</v>
      </c>
      <c r="F12" s="57">
        <v>100</v>
      </c>
      <c r="G12" s="57">
        <v>100</v>
      </c>
      <c r="H12" s="59">
        <v>57</v>
      </c>
      <c r="I12" s="74">
        <f t="shared" si="0"/>
        <v>100</v>
      </c>
      <c r="J12" s="65"/>
      <c r="K12" s="65"/>
      <c r="L12" s="65"/>
      <c r="M12" s="65"/>
      <c r="N12" s="82">
        <v>40</v>
      </c>
      <c r="O12" s="49"/>
      <c r="P12" s="9"/>
    </row>
    <row r="13" spans="1:16" ht="15" customHeight="1">
      <c r="A13" s="623" t="s">
        <v>502</v>
      </c>
      <c r="B13" s="618" t="s">
        <v>486</v>
      </c>
      <c r="C13" s="668" t="s">
        <v>90</v>
      </c>
      <c r="D13" s="497" t="s">
        <v>322</v>
      </c>
      <c r="E13" s="505" t="s">
        <v>177</v>
      </c>
      <c r="F13" s="59">
        <v>94</v>
      </c>
      <c r="G13" s="57">
        <v>98</v>
      </c>
      <c r="H13" s="57">
        <v>100</v>
      </c>
      <c r="I13" s="74">
        <f t="shared" si="0"/>
        <v>99</v>
      </c>
      <c r="J13" s="74"/>
      <c r="K13" s="65"/>
      <c r="L13" s="65"/>
      <c r="M13" s="65"/>
      <c r="N13" s="82">
        <v>40</v>
      </c>
      <c r="O13" s="49"/>
      <c r="P13" s="9"/>
    </row>
    <row r="14" spans="1:16" ht="15" customHeight="1">
      <c r="A14" s="623" t="s">
        <v>503</v>
      </c>
      <c r="B14" s="615" t="s">
        <v>479</v>
      </c>
      <c r="C14" s="610" t="s">
        <v>463</v>
      </c>
      <c r="D14" s="181" t="s">
        <v>365</v>
      </c>
      <c r="E14" s="610" t="s">
        <v>469</v>
      </c>
      <c r="F14" s="57">
        <v>98</v>
      </c>
      <c r="G14" s="59">
        <v>87</v>
      </c>
      <c r="H14" s="57">
        <v>98</v>
      </c>
      <c r="I14" s="74">
        <f t="shared" si="0"/>
        <v>98</v>
      </c>
      <c r="J14" s="65"/>
      <c r="K14" s="65"/>
      <c r="L14" s="65"/>
      <c r="M14" s="65"/>
      <c r="N14" s="82">
        <v>40</v>
      </c>
      <c r="O14" s="45"/>
      <c r="P14" s="9"/>
    </row>
    <row r="15" spans="1:16" ht="15" customHeight="1">
      <c r="A15" s="83">
        <v>8</v>
      </c>
      <c r="B15" s="349" t="s">
        <v>476</v>
      </c>
      <c r="C15" s="309" t="s">
        <v>49</v>
      </c>
      <c r="D15" s="497" t="s">
        <v>296</v>
      </c>
      <c r="E15" s="505" t="s">
        <v>75</v>
      </c>
      <c r="F15" s="147">
        <v>95</v>
      </c>
      <c r="G15" s="148">
        <v>94</v>
      </c>
      <c r="H15" s="147">
        <v>100</v>
      </c>
      <c r="I15" s="74">
        <f t="shared" si="0"/>
        <v>97.5</v>
      </c>
      <c r="J15" s="149"/>
      <c r="K15" s="65"/>
      <c r="L15" s="65"/>
      <c r="M15" s="65"/>
      <c r="N15" s="82">
        <f>VLOOKUP($A$8:$A$59,'Body do MiČR'!$B$3:$D$102,2,FALSE)</f>
        <v>32</v>
      </c>
      <c r="O15" s="45"/>
      <c r="P15" s="9"/>
    </row>
    <row r="16" spans="1:16" s="47" customFormat="1" ht="15" customHeight="1">
      <c r="A16" s="83">
        <v>9</v>
      </c>
      <c r="B16" s="233" t="s">
        <v>483</v>
      </c>
      <c r="C16" s="179" t="s">
        <v>88</v>
      </c>
      <c r="D16" s="181" t="s">
        <v>365</v>
      </c>
      <c r="E16" s="176" t="s">
        <v>77</v>
      </c>
      <c r="F16" s="57">
        <v>100</v>
      </c>
      <c r="G16" s="59">
        <v>94</v>
      </c>
      <c r="H16" s="57">
        <v>94</v>
      </c>
      <c r="I16" s="74">
        <f t="shared" si="0"/>
        <v>97</v>
      </c>
      <c r="J16" s="65"/>
      <c r="K16" s="65"/>
      <c r="L16" s="65"/>
      <c r="M16" s="65"/>
      <c r="N16" s="82">
        <f>VLOOKUP($A$8:$A$59,'Body do MiČR'!$B$3:$D$102,2,FALSE)</f>
        <v>29</v>
      </c>
      <c r="O16" s="9"/>
      <c r="P16" s="9"/>
    </row>
    <row r="17" spans="1:16" ht="15" customHeight="1">
      <c r="A17" s="83">
        <v>10</v>
      </c>
      <c r="B17" s="233" t="s">
        <v>477</v>
      </c>
      <c r="C17" s="176" t="s">
        <v>461</v>
      </c>
      <c r="D17" s="181" t="s">
        <v>365</v>
      </c>
      <c r="E17" s="176" t="s">
        <v>467</v>
      </c>
      <c r="F17" s="147">
        <v>94</v>
      </c>
      <c r="G17" s="148">
        <v>93</v>
      </c>
      <c r="H17" s="147">
        <v>100</v>
      </c>
      <c r="I17" s="74">
        <f t="shared" si="0"/>
        <v>97</v>
      </c>
      <c r="J17" s="150"/>
      <c r="K17" s="65"/>
      <c r="L17" s="65"/>
      <c r="M17" s="65"/>
      <c r="N17" s="82">
        <f>VLOOKUP($A$8:$A$59,'Body do MiČR'!$B$3:$D$102,2,FALSE)</f>
        <v>26</v>
      </c>
      <c r="O17" s="51"/>
      <c r="P17" s="9"/>
    </row>
    <row r="18" spans="1:16" ht="15" customHeight="1">
      <c r="A18" s="83">
        <v>11</v>
      </c>
      <c r="B18" s="233" t="s">
        <v>481</v>
      </c>
      <c r="C18" s="176" t="s">
        <v>87</v>
      </c>
      <c r="D18" s="181" t="s">
        <v>365</v>
      </c>
      <c r="E18" s="176" t="s">
        <v>176</v>
      </c>
      <c r="F18" s="57">
        <v>100</v>
      </c>
      <c r="G18" s="59">
        <v>89</v>
      </c>
      <c r="H18" s="57">
        <v>93</v>
      </c>
      <c r="I18" s="74">
        <f t="shared" si="0"/>
        <v>96.5</v>
      </c>
      <c r="J18" s="65"/>
      <c r="K18" s="65"/>
      <c r="L18" s="65"/>
      <c r="M18" s="65"/>
      <c r="N18" s="82">
        <f>VLOOKUP($A$8:$A$59,'Body do MiČR'!$B$3:$D$102,2,FALSE)</f>
        <v>24</v>
      </c>
      <c r="O18" s="9"/>
      <c r="P18" s="9"/>
    </row>
    <row r="19" spans="1:16" ht="15" customHeight="1">
      <c r="A19" s="83">
        <v>12</v>
      </c>
      <c r="B19" s="617" t="s">
        <v>407</v>
      </c>
      <c r="C19" s="613" t="s">
        <v>404</v>
      </c>
      <c r="D19" s="181" t="s">
        <v>356</v>
      </c>
      <c r="E19" s="613" t="s">
        <v>471</v>
      </c>
      <c r="F19" s="57">
        <v>98</v>
      </c>
      <c r="G19" s="57">
        <v>94</v>
      </c>
      <c r="H19" s="59">
        <v>87</v>
      </c>
      <c r="I19" s="74">
        <f t="shared" si="0"/>
        <v>96</v>
      </c>
      <c r="J19" s="74"/>
      <c r="K19" s="65"/>
      <c r="L19" s="65"/>
      <c r="M19" s="65"/>
      <c r="N19" s="82">
        <f>VLOOKUP($A$8:$A$59,'Body do MiČR'!$B$3:$D$102,2,FALSE)</f>
        <v>22</v>
      </c>
      <c r="O19" s="9"/>
      <c r="P19" s="9"/>
    </row>
    <row r="20" spans="1:16" ht="15" customHeight="1">
      <c r="A20" s="83">
        <v>13</v>
      </c>
      <c r="B20" s="232" t="s">
        <v>485</v>
      </c>
      <c r="C20" s="178" t="s">
        <v>110</v>
      </c>
      <c r="D20" s="181" t="s">
        <v>365</v>
      </c>
      <c r="E20" s="176" t="s">
        <v>113</v>
      </c>
      <c r="F20" s="59">
        <v>84</v>
      </c>
      <c r="G20" s="57">
        <v>98</v>
      </c>
      <c r="H20" s="57">
        <v>94</v>
      </c>
      <c r="I20" s="74">
        <f t="shared" si="0"/>
        <v>96</v>
      </c>
      <c r="J20" s="65"/>
      <c r="K20" s="74"/>
      <c r="L20" s="74"/>
      <c r="M20" s="74"/>
      <c r="N20" s="82">
        <f>VLOOKUP($A$8:$A$59,'Body do MiČR'!$B$3:$D$102,2,FALSE)</f>
        <v>20</v>
      </c>
      <c r="O20" s="45"/>
      <c r="P20" s="9"/>
    </row>
    <row r="21" spans="1:16" ht="15" customHeight="1">
      <c r="A21" s="83">
        <v>14</v>
      </c>
      <c r="B21" s="675" t="s">
        <v>346</v>
      </c>
      <c r="C21" s="670" t="s">
        <v>136</v>
      </c>
      <c r="D21" s="497" t="s">
        <v>323</v>
      </c>
      <c r="E21" s="307" t="s">
        <v>137</v>
      </c>
      <c r="F21" s="57">
        <v>94</v>
      </c>
      <c r="G21" s="59">
        <v>21</v>
      </c>
      <c r="H21" s="57">
        <v>98</v>
      </c>
      <c r="I21" s="74">
        <f t="shared" si="0"/>
        <v>96</v>
      </c>
      <c r="J21" s="65"/>
      <c r="K21" s="65"/>
      <c r="L21" s="65"/>
      <c r="M21" s="65"/>
      <c r="N21" s="82">
        <f>VLOOKUP($A$8:$A$59,'Body do MiČR'!$B$3:$D$102,2,FALSE)</f>
        <v>18</v>
      </c>
      <c r="O21" s="45"/>
      <c r="P21" s="9"/>
    </row>
    <row r="22" spans="1:16" ht="15" customHeight="1">
      <c r="A22" s="83">
        <v>15</v>
      </c>
      <c r="B22" s="665" t="s">
        <v>490</v>
      </c>
      <c r="C22" s="620" t="s">
        <v>150</v>
      </c>
      <c r="D22" s="676" t="s">
        <v>130</v>
      </c>
      <c r="E22" s="620" t="s">
        <v>473</v>
      </c>
      <c r="F22" s="57">
        <v>92</v>
      </c>
      <c r="G22" s="57">
        <v>97</v>
      </c>
      <c r="H22" s="59">
        <v>86</v>
      </c>
      <c r="I22" s="74">
        <f t="shared" si="0"/>
        <v>94.5</v>
      </c>
      <c r="J22" s="65"/>
      <c r="K22" s="65"/>
      <c r="L22" s="74"/>
      <c r="M22" s="74"/>
      <c r="N22" s="82">
        <f>VLOOKUP($A$8:$A$59,'Body do MiČR'!$B$3:$D$102,2,FALSE)</f>
        <v>16</v>
      </c>
      <c r="O22" s="9"/>
      <c r="P22" s="9"/>
    </row>
    <row r="23" spans="1:16" ht="15" customHeight="1">
      <c r="A23" s="83">
        <v>16</v>
      </c>
      <c r="B23" s="354" t="s">
        <v>349</v>
      </c>
      <c r="C23" s="345" t="s">
        <v>318</v>
      </c>
      <c r="D23" s="611" t="s">
        <v>322</v>
      </c>
      <c r="E23" s="612" t="s">
        <v>470</v>
      </c>
      <c r="F23" s="57">
        <v>94</v>
      </c>
      <c r="G23" s="59">
        <v>78</v>
      </c>
      <c r="H23" s="57">
        <v>95</v>
      </c>
      <c r="I23" s="74">
        <f t="shared" si="0"/>
        <v>94.5</v>
      </c>
      <c r="J23" s="65"/>
      <c r="K23" s="74"/>
      <c r="L23" s="65"/>
      <c r="M23" s="65"/>
      <c r="N23" s="82">
        <f>VLOOKUP($A$8:$A$59,'Body do MiČR'!$B$3:$D$102,2,FALSE)</f>
        <v>15</v>
      </c>
      <c r="O23" s="9"/>
      <c r="P23" s="9"/>
    </row>
    <row r="24" spans="1:16" ht="15" customHeight="1">
      <c r="A24" s="83">
        <v>17</v>
      </c>
      <c r="B24" s="615" t="s">
        <v>398</v>
      </c>
      <c r="C24" s="610" t="s">
        <v>393</v>
      </c>
      <c r="D24" s="190" t="s">
        <v>365</v>
      </c>
      <c r="E24" s="610" t="s">
        <v>469</v>
      </c>
      <c r="F24" s="59">
        <v>88</v>
      </c>
      <c r="G24" s="57">
        <v>98</v>
      </c>
      <c r="H24" s="57">
        <v>89</v>
      </c>
      <c r="I24" s="74">
        <f t="shared" si="0"/>
        <v>93.5</v>
      </c>
      <c r="J24" s="65"/>
      <c r="K24" s="65"/>
      <c r="L24" s="65"/>
      <c r="M24" s="65"/>
      <c r="N24" s="82">
        <f>VLOOKUP($A$8:$A$59,'Body do MiČR'!$B$3:$D$102,2,FALSE)</f>
        <v>14</v>
      </c>
      <c r="O24" s="49"/>
      <c r="P24" s="9"/>
    </row>
    <row r="25" spans="1:16" ht="15" customHeight="1">
      <c r="A25" s="83">
        <v>18</v>
      </c>
      <c r="B25" s="231" t="s">
        <v>484</v>
      </c>
      <c r="C25" s="176" t="s">
        <v>139</v>
      </c>
      <c r="D25" s="190" t="s">
        <v>365</v>
      </c>
      <c r="E25" s="176" t="s">
        <v>77</v>
      </c>
      <c r="F25" s="59">
        <v>87</v>
      </c>
      <c r="G25" s="57">
        <v>94</v>
      </c>
      <c r="H25" s="57">
        <v>91</v>
      </c>
      <c r="I25" s="74">
        <f t="shared" si="0"/>
        <v>92.5</v>
      </c>
      <c r="J25" s="65"/>
      <c r="K25" s="65"/>
      <c r="L25" s="65"/>
      <c r="M25" s="65"/>
      <c r="N25" s="82">
        <f>VLOOKUP($A$8:$A$59,'Body do MiČR'!$B$3:$D$102,2,FALSE)</f>
        <v>13</v>
      </c>
      <c r="O25" s="45"/>
      <c r="P25" s="9"/>
    </row>
    <row r="26" spans="1:16" ht="15" customHeight="1">
      <c r="A26" s="605">
        <v>19</v>
      </c>
      <c r="B26" s="665" t="s">
        <v>491</v>
      </c>
      <c r="C26" s="619" t="s">
        <v>466</v>
      </c>
      <c r="D26" s="635" t="s">
        <v>365</v>
      </c>
      <c r="E26" s="673" t="s">
        <v>474</v>
      </c>
      <c r="F26" s="606">
        <v>88</v>
      </c>
      <c r="G26" s="607">
        <v>83</v>
      </c>
      <c r="H26" s="606">
        <v>83</v>
      </c>
      <c r="I26" s="74">
        <f t="shared" si="0"/>
        <v>85.5</v>
      </c>
      <c r="J26" s="674"/>
      <c r="K26" s="608"/>
      <c r="L26" s="608"/>
      <c r="M26" s="608"/>
      <c r="N26" s="82">
        <f>VLOOKUP($A$8:$A$59,'Body do MiČR'!$B$3:$D$102,2,FALSE)</f>
        <v>12</v>
      </c>
      <c r="O26" s="45"/>
      <c r="P26" s="9"/>
    </row>
    <row r="27" spans="1:16" ht="15" customHeight="1">
      <c r="A27" s="605">
        <v>20</v>
      </c>
      <c r="B27" s="667" t="s">
        <v>489</v>
      </c>
      <c r="C27" s="670" t="s">
        <v>465</v>
      </c>
      <c r="D27" s="672" t="s">
        <v>323</v>
      </c>
      <c r="E27" s="670" t="s">
        <v>472</v>
      </c>
      <c r="F27" s="606">
        <v>95</v>
      </c>
      <c r="G27" s="606">
        <v>71</v>
      </c>
      <c r="H27" s="607">
        <v>0</v>
      </c>
      <c r="I27" s="74">
        <f t="shared" si="0"/>
        <v>83</v>
      </c>
      <c r="J27" s="608"/>
      <c r="K27" s="608"/>
      <c r="L27" s="608"/>
      <c r="M27" s="608"/>
      <c r="N27" s="82">
        <f>VLOOKUP($A$8:$A$59,'Body do MiČR'!$B$3:$D$102,2,FALSE)</f>
        <v>11</v>
      </c>
      <c r="O27" s="45"/>
      <c r="P27" s="9"/>
    </row>
    <row r="28" spans="1:16" ht="15" customHeight="1" thickBot="1">
      <c r="A28" s="124">
        <v>21</v>
      </c>
      <c r="B28" s="666" t="s">
        <v>488</v>
      </c>
      <c r="C28" s="669" t="s">
        <v>124</v>
      </c>
      <c r="D28" s="671" t="s">
        <v>323</v>
      </c>
      <c r="E28" s="562" t="s">
        <v>125</v>
      </c>
      <c r="F28" s="61">
        <v>69</v>
      </c>
      <c r="G28" s="61">
        <v>88</v>
      </c>
      <c r="H28" s="62">
        <v>40</v>
      </c>
      <c r="I28" s="130">
        <f t="shared" si="0"/>
        <v>78.5</v>
      </c>
      <c r="J28" s="131"/>
      <c r="K28" s="130"/>
      <c r="L28" s="130"/>
      <c r="M28" s="130"/>
      <c r="N28" s="81">
        <f>VLOOKUP($A$8:$A$59,'Body do MiČR'!$B$3:$D$102,2,FALSE)</f>
        <v>10</v>
      </c>
      <c r="O28" s="45"/>
      <c r="P28" s="9"/>
    </row>
    <row r="29" spans="1:16" ht="15" customHeight="1">
      <c r="A29" s="118"/>
      <c r="J29" s="132"/>
      <c r="K29" s="132"/>
      <c r="L29" s="132"/>
      <c r="M29" s="132"/>
      <c r="N29" s="133"/>
      <c r="O29" s="45"/>
      <c r="P29" s="9"/>
    </row>
    <row r="30" ht="15" customHeight="1" thickBot="1"/>
    <row r="31" spans="2:13" ht="15" customHeight="1">
      <c r="B31" s="13" t="s">
        <v>36</v>
      </c>
      <c r="C31" s="775" t="s">
        <v>22</v>
      </c>
      <c r="D31" s="775"/>
      <c r="E31" s="27" t="s">
        <v>8</v>
      </c>
      <c r="F31" s="773" t="s">
        <v>35</v>
      </c>
      <c r="G31" s="773"/>
      <c r="H31" s="773"/>
      <c r="I31" s="21"/>
      <c r="J31" s="21"/>
      <c r="K31" s="21"/>
      <c r="L31" s="21"/>
      <c r="M31" s="21"/>
    </row>
    <row r="32" spans="2:13" ht="15" customHeight="1">
      <c r="B32" s="17" t="s">
        <v>43</v>
      </c>
      <c r="C32" s="786" t="s">
        <v>456</v>
      </c>
      <c r="D32" s="832"/>
      <c r="E32" s="170" t="s">
        <v>197</v>
      </c>
      <c r="F32" s="831"/>
      <c r="G32" s="831"/>
      <c r="H32" s="831"/>
      <c r="I32" s="28"/>
      <c r="J32" s="28"/>
      <c r="K32" s="28"/>
      <c r="L32" s="28"/>
      <c r="M32" s="28"/>
    </row>
    <row r="33" spans="2:13" ht="15" customHeight="1">
      <c r="B33" s="17" t="s">
        <v>44</v>
      </c>
      <c r="C33" s="786" t="s">
        <v>457</v>
      </c>
      <c r="D33" s="787"/>
      <c r="E33" s="360" t="s">
        <v>207</v>
      </c>
      <c r="F33" s="831"/>
      <c r="G33" s="831"/>
      <c r="H33" s="831"/>
      <c r="I33" s="24"/>
      <c r="J33" s="24"/>
      <c r="K33" s="24"/>
      <c r="L33" s="24"/>
      <c r="M33" s="24"/>
    </row>
    <row r="34" spans="2:13" ht="15" customHeight="1">
      <c r="B34" s="17"/>
      <c r="C34" t="s">
        <v>194</v>
      </c>
      <c r="D34" s="604"/>
      <c r="E34" s="170" t="s">
        <v>203</v>
      </c>
      <c r="F34" s="831"/>
      <c r="G34" s="831"/>
      <c r="H34" s="831"/>
      <c r="I34" s="24"/>
      <c r="J34" s="24"/>
      <c r="K34" s="24"/>
      <c r="L34" s="24"/>
      <c r="M34" s="24"/>
    </row>
    <row r="35" spans="2:13" ht="15" customHeight="1">
      <c r="B35" s="17"/>
      <c r="C35" s="786" t="s">
        <v>204</v>
      </c>
      <c r="D35" s="787"/>
      <c r="E35" s="360" t="s">
        <v>205</v>
      </c>
      <c r="F35" s="831"/>
      <c r="G35" s="831"/>
      <c r="H35" s="831"/>
      <c r="I35" s="24"/>
      <c r="J35" s="24"/>
      <c r="K35" s="24"/>
      <c r="L35" s="24"/>
      <c r="M35" s="24"/>
    </row>
    <row r="36" spans="2:13" ht="15" customHeight="1">
      <c r="B36" s="17"/>
      <c r="C36" s="782" t="s">
        <v>340</v>
      </c>
      <c r="D36" s="830"/>
      <c r="E36" s="170" t="s">
        <v>232</v>
      </c>
      <c r="F36" s="831"/>
      <c r="G36" s="831"/>
      <c r="H36" s="831"/>
      <c r="I36" s="24"/>
      <c r="J36" s="24"/>
      <c r="K36" s="24"/>
      <c r="L36" s="24"/>
      <c r="M36" s="24"/>
    </row>
    <row r="37" spans="2:13" ht="15" customHeight="1">
      <c r="B37" s="15" t="s">
        <v>39</v>
      </c>
      <c r="C37" s="786" t="s">
        <v>458</v>
      </c>
      <c r="D37" s="787"/>
      <c r="E37" s="550" t="s">
        <v>173</v>
      </c>
      <c r="F37" s="831"/>
      <c r="G37" s="831"/>
      <c r="H37" s="831"/>
      <c r="I37" s="23"/>
      <c r="J37" s="23"/>
      <c r="K37" s="23"/>
      <c r="L37" s="23"/>
      <c r="M37" s="23"/>
    </row>
    <row r="38" spans="2:13" ht="15" customHeight="1" thickBot="1">
      <c r="B38" s="19" t="s">
        <v>40</v>
      </c>
      <c r="C38" s="827" t="s">
        <v>459</v>
      </c>
      <c r="D38" s="828"/>
      <c r="E38" s="20"/>
      <c r="F38" s="829"/>
      <c r="G38" s="829"/>
      <c r="H38" s="829"/>
      <c r="I38" s="29"/>
      <c r="J38" s="29"/>
      <c r="K38" s="29"/>
      <c r="L38" s="29"/>
      <c r="M38" s="29"/>
    </row>
    <row r="40" ht="12.75">
      <c r="E40" s="30"/>
    </row>
  </sheetData>
  <sheetProtection/>
  <mergeCells count="30">
    <mergeCell ref="F6:H6"/>
    <mergeCell ref="I6:I7"/>
    <mergeCell ref="A1:J1"/>
    <mergeCell ref="A2:J2"/>
    <mergeCell ref="A3:B4"/>
    <mergeCell ref="A6:A7"/>
    <mergeCell ref="B6:B7"/>
    <mergeCell ref="N6:N7"/>
    <mergeCell ref="C31:D31"/>
    <mergeCell ref="F31:H31"/>
    <mergeCell ref="D6:D7"/>
    <mergeCell ref="E6:E7"/>
    <mergeCell ref="M6:M7"/>
    <mergeCell ref="C6:C7"/>
    <mergeCell ref="K6:K7"/>
    <mergeCell ref="L6:L7"/>
    <mergeCell ref="J6:J7"/>
    <mergeCell ref="C35:D35"/>
    <mergeCell ref="F35:H35"/>
    <mergeCell ref="C32:D32"/>
    <mergeCell ref="F32:H32"/>
    <mergeCell ref="F34:H34"/>
    <mergeCell ref="C33:D33"/>
    <mergeCell ref="F33:H33"/>
    <mergeCell ref="C38:D38"/>
    <mergeCell ref="F38:H38"/>
    <mergeCell ref="C36:D36"/>
    <mergeCell ref="F36:H36"/>
    <mergeCell ref="C37:D37"/>
    <mergeCell ref="F37:H3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5.375" style="0" customWidth="1"/>
    <col min="2" max="2" width="21.00390625" style="0" customWidth="1"/>
    <col min="3" max="3" width="8.75390625" style="0" customWidth="1"/>
    <col min="4" max="4" width="24.75390625" style="0" customWidth="1"/>
    <col min="5" max="5" width="14.75390625" style="0" customWidth="1"/>
    <col min="6" max="8" width="6.75390625" style="9" customWidth="1"/>
    <col min="9" max="9" width="9.25390625" style="9" customWidth="1"/>
    <col min="10" max="10" width="7.125" style="9" customWidth="1"/>
    <col min="11" max="11" width="6.75390625" style="0" customWidth="1"/>
  </cols>
  <sheetData>
    <row r="1" spans="1:16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</row>
    <row r="2" spans="1:16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</row>
    <row r="3" spans="1:7" ht="19.5" customHeight="1">
      <c r="A3" s="835" t="s">
        <v>41</v>
      </c>
      <c r="B3" s="835"/>
      <c r="C3" s="26"/>
      <c r="D3" s="8"/>
      <c r="E3" s="8"/>
      <c r="F3" s="8"/>
      <c r="G3" s="8"/>
    </row>
    <row r="4" spans="1:7" ht="19.5" customHeight="1">
      <c r="A4" s="835"/>
      <c r="B4" s="835"/>
      <c r="C4" s="26"/>
      <c r="D4" s="8"/>
      <c r="E4" s="8"/>
      <c r="F4" s="8"/>
      <c r="G4" s="8"/>
    </row>
    <row r="5" ht="12" customHeight="1" thickBot="1"/>
    <row r="6" spans="1:13" ht="12.75" customHeight="1">
      <c r="A6" s="825" t="s">
        <v>21</v>
      </c>
      <c r="B6" s="823" t="s">
        <v>22</v>
      </c>
      <c r="C6" s="823" t="s">
        <v>8</v>
      </c>
      <c r="D6" s="823" t="s">
        <v>23</v>
      </c>
      <c r="E6" s="823" t="s">
        <v>24</v>
      </c>
      <c r="F6" s="822" t="s">
        <v>28</v>
      </c>
      <c r="G6" s="822"/>
      <c r="H6" s="822"/>
      <c r="I6" s="820" t="s">
        <v>30</v>
      </c>
      <c r="J6" s="820" t="s">
        <v>42</v>
      </c>
      <c r="K6" s="818" t="s">
        <v>31</v>
      </c>
      <c r="L6" s="9"/>
      <c r="M6" s="9"/>
    </row>
    <row r="7" spans="1:13" ht="13.5" thickBot="1">
      <c r="A7" s="826"/>
      <c r="B7" s="824"/>
      <c r="C7" s="824"/>
      <c r="D7" s="824"/>
      <c r="E7" s="824"/>
      <c r="F7" s="33" t="s">
        <v>32</v>
      </c>
      <c r="G7" s="33" t="s">
        <v>33</v>
      </c>
      <c r="H7" s="33" t="s">
        <v>34</v>
      </c>
      <c r="I7" s="821"/>
      <c r="J7" s="821"/>
      <c r="K7" s="819"/>
      <c r="L7" s="9"/>
      <c r="M7" s="9"/>
    </row>
    <row r="8" spans="1:13" ht="15" customHeight="1">
      <c r="A8" s="313">
        <v>1</v>
      </c>
      <c r="B8" s="691" t="s">
        <v>451</v>
      </c>
      <c r="C8" s="692" t="s">
        <v>123</v>
      </c>
      <c r="D8" s="636" t="s">
        <v>322</v>
      </c>
      <c r="E8" s="693" t="s">
        <v>177</v>
      </c>
      <c r="F8" s="54">
        <v>98</v>
      </c>
      <c r="G8" s="55">
        <v>92</v>
      </c>
      <c r="H8" s="54">
        <v>100</v>
      </c>
      <c r="I8" s="129">
        <f aca="true" t="shared" si="0" ref="I8:I16">(F8+G8+H8-MIN(F8:H8))/2</f>
        <v>99</v>
      </c>
      <c r="J8" s="598"/>
      <c r="K8" s="79">
        <f>VLOOKUP($A$8:$A$59,'Body do MiČR'!$B$3:$D$102,2)</f>
        <v>100</v>
      </c>
      <c r="L8" s="49"/>
      <c r="M8" s="9">
        <f aca="true" t="shared" si="1" ref="M8:M16">MIN(F8:H8)</f>
        <v>92</v>
      </c>
    </row>
    <row r="9" spans="1:13" ht="15" customHeight="1">
      <c r="A9" s="83">
        <v>2</v>
      </c>
      <c r="B9" s="624" t="s">
        <v>448</v>
      </c>
      <c r="C9" s="505" t="s">
        <v>187</v>
      </c>
      <c r="D9" s="181" t="s">
        <v>76</v>
      </c>
      <c r="E9" s="596" t="s">
        <v>143</v>
      </c>
      <c r="F9" s="57">
        <v>100</v>
      </c>
      <c r="G9" s="57">
        <v>95</v>
      </c>
      <c r="H9" s="59">
        <v>94</v>
      </c>
      <c r="I9" s="74">
        <f t="shared" si="0"/>
        <v>97.5</v>
      </c>
      <c r="J9" s="600"/>
      <c r="K9" s="82">
        <f>VLOOKUP($A$8:$A$59,'Body do MiČR'!$B$3:$D$102,2)</f>
        <v>80</v>
      </c>
      <c r="L9" s="9"/>
      <c r="M9" s="9">
        <f t="shared" si="1"/>
        <v>94</v>
      </c>
    </row>
    <row r="10" spans="1:13" ht="15" customHeight="1">
      <c r="A10" s="83">
        <v>3</v>
      </c>
      <c r="B10" s="624" t="s">
        <v>402</v>
      </c>
      <c r="C10" s="505" t="s">
        <v>79</v>
      </c>
      <c r="D10" s="181" t="s">
        <v>76</v>
      </c>
      <c r="E10" s="596" t="s">
        <v>77</v>
      </c>
      <c r="F10" s="57">
        <v>95</v>
      </c>
      <c r="G10" s="57">
        <v>100</v>
      </c>
      <c r="H10" s="59">
        <v>93</v>
      </c>
      <c r="I10" s="74">
        <f t="shared" si="0"/>
        <v>97.5</v>
      </c>
      <c r="J10" s="599"/>
      <c r="K10" s="82">
        <f>VLOOKUP($A$8:$A$59,'Body do MiČR'!$B$3:$D$102,2)</f>
        <v>60</v>
      </c>
      <c r="L10" s="9"/>
      <c r="M10" s="9">
        <f t="shared" si="1"/>
        <v>93</v>
      </c>
    </row>
    <row r="11" spans="1:13" s="47" customFormat="1" ht="15" customHeight="1">
      <c r="A11" s="64">
        <v>4</v>
      </c>
      <c r="B11" s="683" t="s">
        <v>391</v>
      </c>
      <c r="C11" s="687" t="s">
        <v>186</v>
      </c>
      <c r="D11" s="181" t="s">
        <v>236</v>
      </c>
      <c r="E11" s="507" t="s">
        <v>432</v>
      </c>
      <c r="F11" s="59">
        <v>90</v>
      </c>
      <c r="G11" s="57">
        <v>95</v>
      </c>
      <c r="H11" s="57">
        <v>100</v>
      </c>
      <c r="I11" s="74">
        <f t="shared" si="0"/>
        <v>97.5</v>
      </c>
      <c r="J11" s="599"/>
      <c r="K11" s="123">
        <f>VLOOKUP($A$8:$A$59,'Body do MiČR'!$B$3:$D$102,2)</f>
        <v>50</v>
      </c>
      <c r="L11" s="52"/>
      <c r="M11" s="9">
        <f t="shared" si="1"/>
        <v>90</v>
      </c>
    </row>
    <row r="12" spans="1:13" s="47" customFormat="1" ht="15" customHeight="1">
      <c r="A12" s="64">
        <v>5</v>
      </c>
      <c r="B12" s="526" t="s">
        <v>444</v>
      </c>
      <c r="C12" s="177" t="s">
        <v>418</v>
      </c>
      <c r="D12" s="177" t="s">
        <v>76</v>
      </c>
      <c r="E12" s="526" t="s">
        <v>73</v>
      </c>
      <c r="F12" s="59">
        <v>83</v>
      </c>
      <c r="G12" s="57">
        <v>95</v>
      </c>
      <c r="H12" s="57">
        <v>98</v>
      </c>
      <c r="I12" s="74">
        <f t="shared" si="0"/>
        <v>96.5</v>
      </c>
      <c r="J12" s="599"/>
      <c r="K12" s="123">
        <f>VLOOKUP($A$8:$A$59,'Body do MiČR'!$B$3:$D$102,2)</f>
        <v>45</v>
      </c>
      <c r="L12" s="52"/>
      <c r="M12" s="9">
        <f t="shared" si="1"/>
        <v>83</v>
      </c>
    </row>
    <row r="13" spans="1:13" s="47" customFormat="1" ht="15" customHeight="1">
      <c r="A13" s="64">
        <v>6</v>
      </c>
      <c r="B13" s="627" t="s">
        <v>450</v>
      </c>
      <c r="C13" s="177" t="s">
        <v>419</v>
      </c>
      <c r="D13" s="177" t="s">
        <v>76</v>
      </c>
      <c r="E13" s="526" t="s">
        <v>431</v>
      </c>
      <c r="F13" s="57">
        <v>94</v>
      </c>
      <c r="G13" s="57">
        <v>98</v>
      </c>
      <c r="H13" s="59">
        <v>85</v>
      </c>
      <c r="I13" s="74">
        <f t="shared" si="0"/>
        <v>96</v>
      </c>
      <c r="J13" s="75"/>
      <c r="K13" s="123">
        <f>VLOOKUP($A$8:$A$59,'Body do MiČR'!$B$3:$D$102,2)</f>
        <v>40</v>
      </c>
      <c r="L13" s="52"/>
      <c r="M13" s="9">
        <f t="shared" si="1"/>
        <v>85</v>
      </c>
    </row>
    <row r="14" spans="1:13" s="47" customFormat="1" ht="15" customHeight="1">
      <c r="A14" s="64">
        <v>7</v>
      </c>
      <c r="B14" s="626" t="s">
        <v>442</v>
      </c>
      <c r="C14" s="594" t="s">
        <v>417</v>
      </c>
      <c r="D14" s="305" t="s">
        <v>322</v>
      </c>
      <c r="E14" s="595" t="s">
        <v>428</v>
      </c>
      <c r="F14" s="59">
        <v>36</v>
      </c>
      <c r="G14" s="57">
        <v>94</v>
      </c>
      <c r="H14" s="57">
        <v>98</v>
      </c>
      <c r="I14" s="74">
        <f t="shared" si="0"/>
        <v>96</v>
      </c>
      <c r="J14" s="75"/>
      <c r="K14" s="123">
        <f>VLOOKUP($A$8:$A$59,'Body do MiČR'!$B$3:$D$102,2)</f>
        <v>36</v>
      </c>
      <c r="L14" s="52"/>
      <c r="M14" s="9">
        <f t="shared" si="1"/>
        <v>36</v>
      </c>
    </row>
    <row r="15" spans="1:13" s="47" customFormat="1" ht="15" customHeight="1">
      <c r="A15" s="64">
        <v>8</v>
      </c>
      <c r="B15" s="627" t="s">
        <v>443</v>
      </c>
      <c r="C15" s="177" t="s">
        <v>120</v>
      </c>
      <c r="D15" s="177" t="s">
        <v>76</v>
      </c>
      <c r="E15" s="526" t="s">
        <v>121</v>
      </c>
      <c r="F15" s="59">
        <v>87</v>
      </c>
      <c r="G15" s="57">
        <v>91</v>
      </c>
      <c r="H15" s="57">
        <v>100</v>
      </c>
      <c r="I15" s="74">
        <f t="shared" si="0"/>
        <v>95.5</v>
      </c>
      <c r="J15" s="75"/>
      <c r="K15" s="123">
        <f>VLOOKUP($A$8:$A$59,'Body do MiČR'!$B$3:$D$102,2)</f>
        <v>32</v>
      </c>
      <c r="L15" s="52"/>
      <c r="M15" s="9">
        <f t="shared" si="1"/>
        <v>87</v>
      </c>
    </row>
    <row r="16" spans="1:13" ht="15" customHeight="1">
      <c r="A16" s="83">
        <v>9</v>
      </c>
      <c r="B16" s="597" t="s">
        <v>237</v>
      </c>
      <c r="C16" s="178" t="s">
        <v>115</v>
      </c>
      <c r="D16" s="688" t="s">
        <v>365</v>
      </c>
      <c r="E16" s="597" t="s">
        <v>77</v>
      </c>
      <c r="F16" s="57">
        <v>95</v>
      </c>
      <c r="G16" s="59">
        <v>94</v>
      </c>
      <c r="H16" s="57">
        <v>95</v>
      </c>
      <c r="I16" s="74">
        <f t="shared" si="0"/>
        <v>95</v>
      </c>
      <c r="J16" s="65"/>
      <c r="K16" s="82">
        <f>VLOOKUP($A$8:$A$59,'Body do MiČR'!$B$3:$D$102,2)</f>
        <v>29</v>
      </c>
      <c r="L16" s="9"/>
      <c r="M16" s="9">
        <f t="shared" si="1"/>
        <v>94</v>
      </c>
    </row>
    <row r="17" spans="1:13" s="47" customFormat="1" ht="15" customHeight="1">
      <c r="A17" s="623" t="s">
        <v>504</v>
      </c>
      <c r="B17" s="625" t="s">
        <v>439</v>
      </c>
      <c r="C17" s="586" t="s">
        <v>421</v>
      </c>
      <c r="D17" s="149" t="s">
        <v>422</v>
      </c>
      <c r="E17" s="586" t="s">
        <v>127</v>
      </c>
      <c r="F17" s="57">
        <v>95</v>
      </c>
      <c r="G17" s="57">
        <v>95</v>
      </c>
      <c r="H17" s="59">
        <v>93</v>
      </c>
      <c r="I17" s="74">
        <f aca="true" t="shared" si="2" ref="I17:I32">(F17+G17+H17-MIN(F17:H17))/2</f>
        <v>95</v>
      </c>
      <c r="J17" s="65"/>
      <c r="K17" s="82">
        <v>25</v>
      </c>
      <c r="L17" s="52"/>
      <c r="M17" s="9">
        <f aca="true" t="shared" si="3" ref="M17:M34">MIN(F17:H17)</f>
        <v>93</v>
      </c>
    </row>
    <row r="18" spans="1:13" ht="15" customHeight="1">
      <c r="A18" s="83"/>
      <c r="B18" s="627" t="s">
        <v>447</v>
      </c>
      <c r="C18" s="177" t="s">
        <v>141</v>
      </c>
      <c r="D18" s="177" t="s">
        <v>76</v>
      </c>
      <c r="E18" s="526" t="s">
        <v>77</v>
      </c>
      <c r="F18" s="57">
        <v>95</v>
      </c>
      <c r="G18" s="59">
        <v>93</v>
      </c>
      <c r="H18" s="57">
        <v>95</v>
      </c>
      <c r="I18" s="74">
        <f t="shared" si="2"/>
        <v>95</v>
      </c>
      <c r="J18" s="65"/>
      <c r="K18" s="82">
        <v>25</v>
      </c>
      <c r="L18" s="9"/>
      <c r="M18" s="9">
        <f t="shared" si="3"/>
        <v>93</v>
      </c>
    </row>
    <row r="19" spans="1:13" ht="15" customHeight="1">
      <c r="A19" s="83">
        <v>12</v>
      </c>
      <c r="B19" s="625" t="s">
        <v>438</v>
      </c>
      <c r="C19" s="177" t="s">
        <v>81</v>
      </c>
      <c r="D19" s="177" t="s">
        <v>76</v>
      </c>
      <c r="E19" s="526" t="s">
        <v>133</v>
      </c>
      <c r="F19" s="57">
        <v>95</v>
      </c>
      <c r="G19" s="57">
        <v>95</v>
      </c>
      <c r="H19" s="59">
        <v>90</v>
      </c>
      <c r="I19" s="74">
        <f t="shared" si="2"/>
        <v>95</v>
      </c>
      <c r="J19" s="74"/>
      <c r="K19" s="82">
        <f>VLOOKUP($A$8:$A$59,'Body do MiČR'!$B$3:$D$102,2)</f>
        <v>22</v>
      </c>
      <c r="L19" s="9"/>
      <c r="M19" s="9">
        <f t="shared" si="3"/>
        <v>90</v>
      </c>
    </row>
    <row r="20" spans="1:13" ht="15" customHeight="1">
      <c r="A20" s="83">
        <v>13</v>
      </c>
      <c r="B20" s="601" t="s">
        <v>388</v>
      </c>
      <c r="C20" s="593" t="s">
        <v>385</v>
      </c>
      <c r="D20" s="305" t="s">
        <v>296</v>
      </c>
      <c r="E20" s="601" t="s">
        <v>138</v>
      </c>
      <c r="F20" s="59">
        <v>89</v>
      </c>
      <c r="G20" s="57">
        <v>95</v>
      </c>
      <c r="H20" s="57">
        <v>95</v>
      </c>
      <c r="I20" s="74">
        <f t="shared" si="2"/>
        <v>95</v>
      </c>
      <c r="J20" s="65"/>
      <c r="K20" s="82">
        <f>VLOOKUP($A$8:$A$59,'Body do MiČR'!$B$3:$D$102,2)</f>
        <v>20</v>
      </c>
      <c r="L20" s="9"/>
      <c r="M20" s="9">
        <f t="shared" si="3"/>
        <v>89</v>
      </c>
    </row>
    <row r="21" spans="1:13" ht="15" customHeight="1">
      <c r="A21" s="83">
        <v>14</v>
      </c>
      <c r="B21" s="689" t="s">
        <v>441</v>
      </c>
      <c r="C21" s="690" t="s">
        <v>416</v>
      </c>
      <c r="D21" s="177" t="s">
        <v>365</v>
      </c>
      <c r="E21" s="689" t="s">
        <v>427</v>
      </c>
      <c r="F21" s="57">
        <v>95</v>
      </c>
      <c r="G21" s="59">
        <v>83</v>
      </c>
      <c r="H21" s="57">
        <v>95</v>
      </c>
      <c r="I21" s="74">
        <f t="shared" si="2"/>
        <v>95</v>
      </c>
      <c r="J21" s="75"/>
      <c r="K21" s="82">
        <f>VLOOKUP($A$8:$A$59,'Body do MiČR'!$B$3:$D$102,2)</f>
        <v>18</v>
      </c>
      <c r="L21" s="9"/>
      <c r="M21" s="9">
        <f t="shared" si="3"/>
        <v>83</v>
      </c>
    </row>
    <row r="22" spans="1:13" ht="15" customHeight="1">
      <c r="A22" s="83">
        <v>15</v>
      </c>
      <c r="B22" s="625" t="s">
        <v>446</v>
      </c>
      <c r="C22" s="177" t="s">
        <v>134</v>
      </c>
      <c r="D22" s="177" t="s">
        <v>76</v>
      </c>
      <c r="E22" s="526" t="s">
        <v>135</v>
      </c>
      <c r="F22" s="57">
        <v>93</v>
      </c>
      <c r="G22" s="59">
        <v>89</v>
      </c>
      <c r="H22" s="57">
        <v>95</v>
      </c>
      <c r="I22" s="74">
        <f t="shared" si="2"/>
        <v>94</v>
      </c>
      <c r="J22" s="65"/>
      <c r="K22" s="82">
        <f>VLOOKUP($A$8:$A$59,'Body do MiČR'!$B$3:$D$102,2)</f>
        <v>16</v>
      </c>
      <c r="L22" s="49"/>
      <c r="M22" s="9">
        <f t="shared" si="3"/>
        <v>89</v>
      </c>
    </row>
    <row r="23" spans="1:13" ht="15" customHeight="1">
      <c r="A23" s="83">
        <v>16</v>
      </c>
      <c r="B23" s="588" t="s">
        <v>453</v>
      </c>
      <c r="C23" s="684" t="s">
        <v>132</v>
      </c>
      <c r="D23" s="149" t="s">
        <v>236</v>
      </c>
      <c r="E23" s="684" t="s">
        <v>434</v>
      </c>
      <c r="F23" s="57">
        <v>93</v>
      </c>
      <c r="G23" s="59">
        <v>87</v>
      </c>
      <c r="H23" s="57">
        <v>95</v>
      </c>
      <c r="I23" s="74">
        <f t="shared" si="2"/>
        <v>94</v>
      </c>
      <c r="J23" s="65"/>
      <c r="K23" s="82">
        <f>VLOOKUP($A$8:$A$59,'Body do MiČR'!$B$3:$D$102,2)</f>
        <v>15</v>
      </c>
      <c r="L23" s="49"/>
      <c r="M23" s="9">
        <f t="shared" si="3"/>
        <v>87</v>
      </c>
    </row>
    <row r="24" spans="1:13" ht="15" customHeight="1">
      <c r="A24" s="83">
        <v>17</v>
      </c>
      <c r="B24" s="682" t="s">
        <v>445</v>
      </c>
      <c r="C24" s="177" t="s">
        <v>140</v>
      </c>
      <c r="D24" s="181" t="s">
        <v>76</v>
      </c>
      <c r="E24" s="602" t="s">
        <v>77</v>
      </c>
      <c r="F24" s="57">
        <v>93</v>
      </c>
      <c r="G24" s="59">
        <v>93</v>
      </c>
      <c r="H24" s="57">
        <v>93</v>
      </c>
      <c r="I24" s="74">
        <f t="shared" si="2"/>
        <v>93</v>
      </c>
      <c r="J24" s="65"/>
      <c r="K24" s="82">
        <f>VLOOKUP($A$8:$A$59,'Body do MiČR'!$B$3:$D$102,2)</f>
        <v>14</v>
      </c>
      <c r="L24" s="49"/>
      <c r="M24" s="9">
        <f t="shared" si="3"/>
        <v>93</v>
      </c>
    </row>
    <row r="25" spans="1:13" s="47" customFormat="1" ht="15" customHeight="1">
      <c r="A25" s="64">
        <v>18</v>
      </c>
      <c r="B25" s="624" t="s">
        <v>401</v>
      </c>
      <c r="C25" s="686" t="s">
        <v>80</v>
      </c>
      <c r="D25" s="177" t="s">
        <v>76</v>
      </c>
      <c r="E25" s="526" t="s">
        <v>429</v>
      </c>
      <c r="F25" s="59">
        <v>36</v>
      </c>
      <c r="G25" s="57">
        <v>93</v>
      </c>
      <c r="H25" s="57">
        <v>93</v>
      </c>
      <c r="I25" s="74">
        <f t="shared" si="2"/>
        <v>93</v>
      </c>
      <c r="J25" s="65"/>
      <c r="K25" s="82">
        <f>VLOOKUP($A$8:$A$59,'Body do MiČR'!$B$3:$D$102,2)</f>
        <v>13</v>
      </c>
      <c r="L25" s="49"/>
      <c r="M25" s="9">
        <f t="shared" si="3"/>
        <v>36</v>
      </c>
    </row>
    <row r="26" spans="1:13" ht="15" customHeight="1">
      <c r="A26" s="83">
        <v>19</v>
      </c>
      <c r="B26" s="681" t="s">
        <v>454</v>
      </c>
      <c r="C26" s="587" t="s">
        <v>425</v>
      </c>
      <c r="D26" s="305" t="s">
        <v>296</v>
      </c>
      <c r="E26" s="586" t="s">
        <v>436</v>
      </c>
      <c r="F26" s="59">
        <v>90</v>
      </c>
      <c r="G26" s="57">
        <v>91</v>
      </c>
      <c r="H26" s="57">
        <v>93</v>
      </c>
      <c r="I26" s="74">
        <f t="shared" si="2"/>
        <v>92</v>
      </c>
      <c r="J26" s="65"/>
      <c r="K26" s="82">
        <f>VLOOKUP($A$8:$A$59,'Body do MiČR'!$B$3:$D$102,2)</f>
        <v>12</v>
      </c>
      <c r="L26" s="9"/>
      <c r="M26" s="9">
        <f t="shared" si="3"/>
        <v>90</v>
      </c>
    </row>
    <row r="27" spans="1:13" ht="15" customHeight="1">
      <c r="A27" s="83">
        <v>20</v>
      </c>
      <c r="B27" s="597" t="s">
        <v>389</v>
      </c>
      <c r="C27" s="685" t="s">
        <v>415</v>
      </c>
      <c r="D27" s="181" t="s">
        <v>365</v>
      </c>
      <c r="E27" s="597" t="s">
        <v>426</v>
      </c>
      <c r="F27" s="59">
        <v>83</v>
      </c>
      <c r="G27" s="57">
        <v>89</v>
      </c>
      <c r="H27" s="57">
        <v>94</v>
      </c>
      <c r="I27" s="74">
        <f t="shared" si="2"/>
        <v>91.5</v>
      </c>
      <c r="J27" s="65"/>
      <c r="K27" s="82">
        <f>VLOOKUP($A$8:$A$59,'Body do MiČR'!$B$3:$D$102,2)</f>
        <v>11</v>
      </c>
      <c r="L27" s="49"/>
      <c r="M27" s="9">
        <f t="shared" si="3"/>
        <v>83</v>
      </c>
    </row>
    <row r="28" spans="1:13" ht="15" customHeight="1">
      <c r="A28" s="83">
        <v>21</v>
      </c>
      <c r="B28" s="625" t="s">
        <v>437</v>
      </c>
      <c r="C28" s="177" t="s">
        <v>78</v>
      </c>
      <c r="D28" s="177" t="s">
        <v>76</v>
      </c>
      <c r="E28" s="526" t="s">
        <v>77</v>
      </c>
      <c r="F28" s="57">
        <v>93</v>
      </c>
      <c r="G28" s="59">
        <v>89</v>
      </c>
      <c r="H28" s="57">
        <v>89</v>
      </c>
      <c r="I28" s="74">
        <f t="shared" si="2"/>
        <v>91</v>
      </c>
      <c r="J28" s="65"/>
      <c r="K28" s="82">
        <f>VLOOKUP($A$8:$A$59,'Body do MiČR'!$B$3:$D$102,2)</f>
        <v>10</v>
      </c>
      <c r="L28" s="49"/>
      <c r="M28" s="9">
        <f t="shared" si="3"/>
        <v>89</v>
      </c>
    </row>
    <row r="29" spans="1:13" ht="15" customHeight="1">
      <c r="A29" s="83">
        <v>22</v>
      </c>
      <c r="B29" s="625" t="s">
        <v>449</v>
      </c>
      <c r="C29" s="177" t="s">
        <v>151</v>
      </c>
      <c r="D29" s="177" t="s">
        <v>76</v>
      </c>
      <c r="E29" s="526" t="s">
        <v>430</v>
      </c>
      <c r="F29" s="57">
        <v>93</v>
      </c>
      <c r="G29" s="57">
        <v>87</v>
      </c>
      <c r="H29" s="59">
        <v>83</v>
      </c>
      <c r="I29" s="74">
        <f t="shared" si="2"/>
        <v>90</v>
      </c>
      <c r="J29" s="65"/>
      <c r="K29" s="82">
        <f>VLOOKUP($A$8:$A$59,'Body do MiČR'!$B$3:$D$102,2)</f>
        <v>9</v>
      </c>
      <c r="L29" s="49"/>
      <c r="M29" s="9">
        <f t="shared" si="3"/>
        <v>83</v>
      </c>
    </row>
    <row r="30" spans="1:13" ht="15" customHeight="1">
      <c r="A30" s="83">
        <v>23</v>
      </c>
      <c r="B30" s="625" t="s">
        <v>440</v>
      </c>
      <c r="C30" s="586" t="s">
        <v>423</v>
      </c>
      <c r="D30" s="149" t="s">
        <v>422</v>
      </c>
      <c r="E30" s="586" t="s">
        <v>433</v>
      </c>
      <c r="F30" s="57">
        <v>89</v>
      </c>
      <c r="G30" s="57">
        <v>90</v>
      </c>
      <c r="H30" s="59">
        <v>0</v>
      </c>
      <c r="I30" s="74">
        <f t="shared" si="2"/>
        <v>89.5</v>
      </c>
      <c r="J30" s="65"/>
      <c r="K30" s="82">
        <f>VLOOKUP($A$8:$A$59,'Body do MiČR'!$B$3:$D$102,2)</f>
        <v>8</v>
      </c>
      <c r="L30" s="49"/>
      <c r="M30" s="9">
        <f t="shared" si="3"/>
        <v>0</v>
      </c>
    </row>
    <row r="31" spans="1:13" ht="15" customHeight="1">
      <c r="A31" s="83">
        <v>24</v>
      </c>
      <c r="B31" s="627" t="s">
        <v>455</v>
      </c>
      <c r="C31" s="586" t="s">
        <v>424</v>
      </c>
      <c r="D31" s="149" t="s">
        <v>236</v>
      </c>
      <c r="E31" s="586" t="s">
        <v>435</v>
      </c>
      <c r="F31" s="57">
        <v>83</v>
      </c>
      <c r="G31" s="59">
        <v>75</v>
      </c>
      <c r="H31" s="57">
        <v>79</v>
      </c>
      <c r="I31" s="74">
        <f t="shared" si="2"/>
        <v>81</v>
      </c>
      <c r="J31" s="65"/>
      <c r="K31" s="82">
        <f>VLOOKUP($A$8:$A$59,'Body do MiČR'!$B$3:$D$102,2)</f>
        <v>7</v>
      </c>
      <c r="L31" s="49"/>
      <c r="M31" s="9">
        <f t="shared" si="3"/>
        <v>75</v>
      </c>
    </row>
    <row r="32" spans="1:13" ht="15" customHeight="1">
      <c r="A32" s="83">
        <v>25</v>
      </c>
      <c r="B32" s="628" t="s">
        <v>452</v>
      </c>
      <c r="C32" s="406" t="s">
        <v>420</v>
      </c>
      <c r="D32" s="672" t="s">
        <v>322</v>
      </c>
      <c r="E32" s="495" t="s">
        <v>74</v>
      </c>
      <c r="F32" s="57">
        <v>69</v>
      </c>
      <c r="G32" s="57">
        <v>65</v>
      </c>
      <c r="H32" s="59">
        <v>47</v>
      </c>
      <c r="I32" s="74">
        <f t="shared" si="2"/>
        <v>67</v>
      </c>
      <c r="J32" s="65"/>
      <c r="K32" s="82">
        <f>VLOOKUP($A$8:$A$59,'Body do MiČR'!$B$3:$D$102,2)</f>
        <v>6</v>
      </c>
      <c r="L32" s="49"/>
      <c r="M32" s="9">
        <f t="shared" si="3"/>
        <v>47</v>
      </c>
    </row>
    <row r="33" spans="1:13" ht="15" customHeight="1">
      <c r="A33" s="83"/>
      <c r="C33" s="592"/>
      <c r="D33" s="592"/>
      <c r="E33" s="592"/>
      <c r="F33" s="368"/>
      <c r="G33" s="57"/>
      <c r="H33" s="57"/>
      <c r="I33" s="74"/>
      <c r="J33" s="65"/>
      <c r="K33" s="82"/>
      <c r="L33" s="49"/>
      <c r="M33" s="9">
        <f t="shared" si="3"/>
        <v>0</v>
      </c>
    </row>
    <row r="34" spans="1:13" ht="15" customHeight="1" thickBot="1">
      <c r="A34" s="124"/>
      <c r="B34" s="125"/>
      <c r="C34" s="589"/>
      <c r="D34" s="590"/>
      <c r="E34" s="591"/>
      <c r="F34" s="61"/>
      <c r="G34" s="61"/>
      <c r="H34" s="61"/>
      <c r="I34" s="130"/>
      <c r="J34" s="131"/>
      <c r="K34" s="82"/>
      <c r="L34" s="49"/>
      <c r="M34" s="9">
        <f t="shared" si="3"/>
        <v>0</v>
      </c>
    </row>
    <row r="35" ht="15" customHeight="1" thickBot="1"/>
    <row r="36" spans="2:10" ht="15" customHeight="1">
      <c r="B36" s="13" t="s">
        <v>36</v>
      </c>
      <c r="C36" s="775" t="s">
        <v>22</v>
      </c>
      <c r="D36" s="775"/>
      <c r="E36" s="27" t="s">
        <v>8</v>
      </c>
      <c r="F36" s="773" t="s">
        <v>35</v>
      </c>
      <c r="G36" s="773"/>
      <c r="H36" s="773"/>
      <c r="I36" s="21"/>
      <c r="J36" s="21"/>
    </row>
    <row r="37" spans="2:16" ht="15" customHeight="1">
      <c r="B37" s="17" t="s">
        <v>43</v>
      </c>
      <c r="C37" s="786" t="s">
        <v>456</v>
      </c>
      <c r="D37" s="832"/>
      <c r="E37" s="170" t="s">
        <v>197</v>
      </c>
      <c r="F37" s="831"/>
      <c r="G37" s="831"/>
      <c r="H37" s="831"/>
      <c r="I37" s="28"/>
      <c r="J37" s="28"/>
      <c r="M37" s="86"/>
      <c r="N37" s="86"/>
      <c r="O37" s="86"/>
      <c r="P37" s="85"/>
    </row>
    <row r="38" spans="2:16" ht="15" customHeight="1">
      <c r="B38" s="17" t="s">
        <v>44</v>
      </c>
      <c r="C38" s="786" t="s">
        <v>457</v>
      </c>
      <c r="D38" s="787"/>
      <c r="E38" s="360" t="s">
        <v>207</v>
      </c>
      <c r="F38" s="831"/>
      <c r="G38" s="831"/>
      <c r="H38" s="831"/>
      <c r="I38" s="24"/>
      <c r="J38" s="24"/>
      <c r="M38" s="86"/>
      <c r="N38" s="86"/>
      <c r="O38" s="86"/>
      <c r="P38" s="85"/>
    </row>
    <row r="39" spans="2:16" ht="15" customHeight="1">
      <c r="B39" s="17"/>
      <c r="C39" t="s">
        <v>194</v>
      </c>
      <c r="D39" s="604"/>
      <c r="E39" s="170" t="s">
        <v>203</v>
      </c>
      <c r="F39" s="831"/>
      <c r="G39" s="831"/>
      <c r="H39" s="831"/>
      <c r="I39" s="24"/>
      <c r="J39" s="24"/>
      <c r="M39" s="86"/>
      <c r="N39" s="86"/>
      <c r="O39" s="86"/>
      <c r="P39" s="85"/>
    </row>
    <row r="40" spans="2:16" ht="15" customHeight="1">
      <c r="B40" s="17"/>
      <c r="C40" s="786" t="s">
        <v>204</v>
      </c>
      <c r="D40" s="787"/>
      <c r="E40" s="360" t="s">
        <v>205</v>
      </c>
      <c r="F40" s="831"/>
      <c r="G40" s="831"/>
      <c r="H40" s="831"/>
      <c r="I40" s="24"/>
      <c r="J40" s="24"/>
      <c r="M40" s="86"/>
      <c r="N40" s="86"/>
      <c r="O40" s="86"/>
      <c r="P40" s="85"/>
    </row>
    <row r="41" spans="2:16" ht="15" customHeight="1">
      <c r="B41" s="17"/>
      <c r="C41" s="782" t="s">
        <v>340</v>
      </c>
      <c r="D41" s="830"/>
      <c r="E41" s="170" t="s">
        <v>232</v>
      </c>
      <c r="F41" s="831"/>
      <c r="G41" s="831"/>
      <c r="H41" s="831"/>
      <c r="I41" s="24"/>
      <c r="J41" s="24"/>
      <c r="M41" s="86"/>
      <c r="N41" s="86"/>
      <c r="O41" s="86"/>
      <c r="P41" s="85"/>
    </row>
    <row r="42" spans="2:16" ht="15" customHeight="1">
      <c r="B42" s="15" t="s">
        <v>39</v>
      </c>
      <c r="C42" s="786" t="s">
        <v>458</v>
      </c>
      <c r="D42" s="787"/>
      <c r="E42" s="550" t="s">
        <v>173</v>
      </c>
      <c r="F42" s="831"/>
      <c r="G42" s="831"/>
      <c r="H42" s="831"/>
      <c r="I42" s="23"/>
      <c r="J42" s="23"/>
      <c r="M42" s="86"/>
      <c r="N42" s="86"/>
      <c r="O42" s="86"/>
      <c r="P42" s="85"/>
    </row>
    <row r="43" spans="2:16" ht="15" customHeight="1" thickBot="1">
      <c r="B43" s="19" t="s">
        <v>40</v>
      </c>
      <c r="C43" s="827" t="s">
        <v>459</v>
      </c>
      <c r="D43" s="828"/>
      <c r="E43" s="20"/>
      <c r="F43" s="829"/>
      <c r="G43" s="829"/>
      <c r="H43" s="829"/>
      <c r="I43" s="29"/>
      <c r="J43" s="29"/>
      <c r="M43" s="86"/>
      <c r="N43" s="86"/>
      <c r="O43" s="86"/>
      <c r="P43" s="24"/>
    </row>
    <row r="45" ht="12.75">
      <c r="E45" s="30"/>
    </row>
  </sheetData>
  <sheetProtection/>
  <mergeCells count="27">
    <mergeCell ref="A1:J1"/>
    <mergeCell ref="A2:J2"/>
    <mergeCell ref="A3:B4"/>
    <mergeCell ref="A6:A7"/>
    <mergeCell ref="B6:B7"/>
    <mergeCell ref="C6:C7"/>
    <mergeCell ref="J6:J7"/>
    <mergeCell ref="K6:K7"/>
    <mergeCell ref="C36:D36"/>
    <mergeCell ref="F36:H36"/>
    <mergeCell ref="D6:D7"/>
    <mergeCell ref="E6:E7"/>
    <mergeCell ref="F6:H6"/>
    <mergeCell ref="I6:I7"/>
    <mergeCell ref="F40:H40"/>
    <mergeCell ref="C37:D37"/>
    <mergeCell ref="F37:H37"/>
    <mergeCell ref="C38:D38"/>
    <mergeCell ref="F38:H38"/>
    <mergeCell ref="C40:D40"/>
    <mergeCell ref="F39:H39"/>
    <mergeCell ref="C43:D43"/>
    <mergeCell ref="F43:H43"/>
    <mergeCell ref="C41:D41"/>
    <mergeCell ref="F41:H41"/>
    <mergeCell ref="C42:D42"/>
    <mergeCell ref="F42:H4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PageLayoutView="0" workbookViewId="0" topLeftCell="A1">
      <selection activeCell="Q9" sqref="Q9"/>
    </sheetView>
  </sheetViews>
  <sheetFormatPr defaultColWidth="9.00390625" defaultRowHeight="12.75"/>
  <cols>
    <col min="1" max="1" width="5.00390625" style="0" customWidth="1"/>
    <col min="2" max="2" width="21.00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</row>
    <row r="2" spans="1:16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</row>
    <row r="3" spans="1:12" ht="19.5" customHeight="1">
      <c r="A3" s="814" t="s">
        <v>47</v>
      </c>
      <c r="B3" s="81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814"/>
      <c r="B4" s="814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815" t="s">
        <v>21</v>
      </c>
      <c r="B6" s="812" t="s">
        <v>22</v>
      </c>
      <c r="C6" s="812" t="s">
        <v>8</v>
      </c>
      <c r="D6" s="812" t="s">
        <v>23</v>
      </c>
      <c r="E6" s="812" t="s">
        <v>24</v>
      </c>
      <c r="F6" s="812" t="s">
        <v>25</v>
      </c>
      <c r="G6" s="705" t="s">
        <v>26</v>
      </c>
      <c r="H6" s="705"/>
      <c r="I6" s="705"/>
      <c r="J6" s="707" t="s">
        <v>27</v>
      </c>
      <c r="K6" s="705" t="s">
        <v>28</v>
      </c>
      <c r="L6" s="705"/>
      <c r="M6" s="705"/>
      <c r="N6" s="707" t="s">
        <v>29</v>
      </c>
      <c r="O6" s="707" t="s">
        <v>30</v>
      </c>
      <c r="P6" s="778" t="s">
        <v>31</v>
      </c>
      <c r="S6" s="9"/>
      <c r="T6" s="9"/>
    </row>
    <row r="7" spans="1:20" ht="13.5" thickBot="1">
      <c r="A7" s="815"/>
      <c r="B7" s="813"/>
      <c r="C7" s="813"/>
      <c r="D7" s="813"/>
      <c r="E7" s="813"/>
      <c r="F7" s="813"/>
      <c r="G7" s="10" t="s">
        <v>32</v>
      </c>
      <c r="H7" s="10" t="s">
        <v>33</v>
      </c>
      <c r="I7" s="10" t="s">
        <v>34</v>
      </c>
      <c r="J7" s="707"/>
      <c r="K7" s="34" t="s">
        <v>32</v>
      </c>
      <c r="L7" s="33" t="s">
        <v>33</v>
      </c>
      <c r="M7" s="33" t="s">
        <v>34</v>
      </c>
      <c r="N7" s="836"/>
      <c r="O7" s="707"/>
      <c r="P7" s="778"/>
      <c r="S7" s="9"/>
      <c r="T7" s="9"/>
    </row>
    <row r="8" spans="1:20" ht="15" customHeight="1">
      <c r="A8" s="477">
        <v>1</v>
      </c>
      <c r="B8" s="700" t="s">
        <v>390</v>
      </c>
      <c r="C8" s="692" t="s">
        <v>122</v>
      </c>
      <c r="D8" s="701" t="s">
        <v>76</v>
      </c>
      <c r="E8" s="702" t="s">
        <v>191</v>
      </c>
      <c r="F8" s="364" t="s">
        <v>61</v>
      </c>
      <c r="G8" s="378">
        <v>84</v>
      </c>
      <c r="H8" s="378">
        <v>83</v>
      </c>
      <c r="I8" s="378">
        <v>85</v>
      </c>
      <c r="J8" s="498">
        <f>AVERAGE(G8:I8)</f>
        <v>84</v>
      </c>
      <c r="K8" s="462">
        <v>89</v>
      </c>
      <c r="L8" s="463">
        <v>95</v>
      </c>
      <c r="M8" s="463">
        <v>95</v>
      </c>
      <c r="N8" s="703">
        <f>((K8+L8+M8)-MIN(K8:M8))/2</f>
        <v>95</v>
      </c>
      <c r="O8" s="499">
        <f>J8+N8</f>
        <v>179</v>
      </c>
      <c r="P8" s="79">
        <f>VLOOKUP($A$8:$A$96,'Body do MiČR'!$B$3:$D$102,2)</f>
        <v>100</v>
      </c>
      <c r="S8" s="9"/>
      <c r="T8" s="9"/>
    </row>
    <row r="9" spans="1:20" ht="15" customHeight="1">
      <c r="A9" s="478">
        <v>2</v>
      </c>
      <c r="B9" s="504" t="s">
        <v>391</v>
      </c>
      <c r="C9" s="697" t="s">
        <v>186</v>
      </c>
      <c r="D9" s="181" t="s">
        <v>236</v>
      </c>
      <c r="E9" s="507" t="s">
        <v>387</v>
      </c>
      <c r="F9" s="364" t="s">
        <v>48</v>
      </c>
      <c r="G9" s="378">
        <v>81</v>
      </c>
      <c r="H9" s="378">
        <v>79</v>
      </c>
      <c r="I9" s="378">
        <v>80</v>
      </c>
      <c r="J9" s="458">
        <f>AVERAGE(G9:I9)</f>
        <v>80</v>
      </c>
      <c r="K9" s="431">
        <v>89</v>
      </c>
      <c r="L9" s="57">
        <v>94</v>
      </c>
      <c r="M9" s="57">
        <v>83</v>
      </c>
      <c r="N9" s="641">
        <f>((K9+L9+M9)-MIN(K9:M9))/2</f>
        <v>91.5</v>
      </c>
      <c r="O9" s="460">
        <f>J9+N9</f>
        <v>171.5</v>
      </c>
      <c r="P9" s="82">
        <f>VLOOKUP($A$8:$A$96,'Body do MiČR'!$B$3:$D$102,2)</f>
        <v>80</v>
      </c>
      <c r="S9" s="9"/>
      <c r="T9" s="9"/>
    </row>
    <row r="10" spans="1:20" ht="15" customHeight="1">
      <c r="A10" s="478">
        <v>3</v>
      </c>
      <c r="B10" s="695" t="s">
        <v>389</v>
      </c>
      <c r="C10" s="263" t="s">
        <v>152</v>
      </c>
      <c r="D10" s="406" t="s">
        <v>365</v>
      </c>
      <c r="E10" s="698" t="s">
        <v>386</v>
      </c>
      <c r="F10" s="469" t="s">
        <v>55</v>
      </c>
      <c r="G10" s="379">
        <v>90</v>
      </c>
      <c r="H10" s="379">
        <v>88</v>
      </c>
      <c r="I10" s="379">
        <v>90</v>
      </c>
      <c r="J10" s="458">
        <f>AVERAGE(G10:I10)</f>
        <v>89.33333333333333</v>
      </c>
      <c r="K10" s="431">
        <v>0</v>
      </c>
      <c r="L10" s="57">
        <v>0</v>
      </c>
      <c r="M10" s="57">
        <v>0</v>
      </c>
      <c r="N10" s="699" t="s">
        <v>343</v>
      </c>
      <c r="O10" s="500">
        <f>J10+N10</f>
        <v>89.33333333333333</v>
      </c>
      <c r="P10" s="501">
        <f>VLOOKUP($A$8:$A$96,'Body do MiČR'!$B$3:$D$102,2)</f>
        <v>60</v>
      </c>
      <c r="S10" s="9"/>
      <c r="T10" s="9"/>
    </row>
    <row r="11" spans="1:20" ht="15" customHeight="1" thickBot="1">
      <c r="A11" s="480">
        <v>4</v>
      </c>
      <c r="B11" s="643" t="s">
        <v>388</v>
      </c>
      <c r="C11" s="696" t="s">
        <v>385</v>
      </c>
      <c r="D11" s="671" t="s">
        <v>296</v>
      </c>
      <c r="E11" s="666" t="s">
        <v>184</v>
      </c>
      <c r="F11" s="470" t="s">
        <v>392</v>
      </c>
      <c r="G11" s="381">
        <v>87</v>
      </c>
      <c r="H11" s="381">
        <v>84</v>
      </c>
      <c r="I11" s="381">
        <v>88</v>
      </c>
      <c r="J11" s="459">
        <f>AVERAGE(G11:I11)</f>
        <v>86.33333333333333</v>
      </c>
      <c r="K11" s="466"/>
      <c r="L11" s="467"/>
      <c r="M11" s="467"/>
      <c r="N11" s="694" t="s">
        <v>343</v>
      </c>
      <c r="O11" s="502">
        <f>J11+N11</f>
        <v>86.33333333333333</v>
      </c>
      <c r="P11" s="503">
        <f>VLOOKUP($A$8:$A$96,'Body do MiČR'!$B$3:$D$102,2)</f>
        <v>50</v>
      </c>
      <c r="S11" s="9"/>
      <c r="T11" s="9"/>
    </row>
    <row r="12" ht="15" customHeight="1" thickBot="1"/>
    <row r="13" spans="2:16" ht="15" customHeight="1">
      <c r="B13" s="11" t="s">
        <v>26</v>
      </c>
      <c r="C13" s="780" t="s">
        <v>22</v>
      </c>
      <c r="D13" s="780"/>
      <c r="E13" s="12" t="s">
        <v>8</v>
      </c>
      <c r="F13" s="773" t="s">
        <v>35</v>
      </c>
      <c r="G13" s="773"/>
      <c r="H13" s="773"/>
      <c r="I13" s="774" t="s">
        <v>36</v>
      </c>
      <c r="J13" s="774"/>
      <c r="K13" s="775" t="s">
        <v>22</v>
      </c>
      <c r="L13" s="775"/>
      <c r="M13" s="775"/>
      <c r="N13" s="14" t="s">
        <v>8</v>
      </c>
      <c r="O13" s="773" t="s">
        <v>35</v>
      </c>
      <c r="P13" s="773"/>
    </row>
    <row r="14" spans="2:16" ht="15" customHeight="1">
      <c r="B14" s="18" t="s">
        <v>144</v>
      </c>
      <c r="C14" t="s">
        <v>334</v>
      </c>
      <c r="E14" t="s">
        <v>341</v>
      </c>
      <c r="F14" s="802"/>
      <c r="G14" s="802"/>
      <c r="H14" s="802"/>
      <c r="I14" s="789" t="s">
        <v>37</v>
      </c>
      <c r="J14" s="789"/>
      <c r="K14" s="786" t="s">
        <v>62</v>
      </c>
      <c r="L14" s="787"/>
      <c r="M14" s="788"/>
      <c r="N14" s="170" t="s">
        <v>197</v>
      </c>
      <c r="O14" s="802"/>
      <c r="P14" s="802"/>
    </row>
    <row r="15" spans="2:16" ht="15" customHeight="1">
      <c r="B15" s="18">
        <v>2</v>
      </c>
      <c r="C15" s="803" t="s">
        <v>71</v>
      </c>
      <c r="D15" s="803"/>
      <c r="E15" s="16" t="s">
        <v>172</v>
      </c>
      <c r="F15" s="802"/>
      <c r="G15" s="802"/>
      <c r="H15" s="802"/>
      <c r="I15" s="789" t="s">
        <v>38</v>
      </c>
      <c r="J15" s="789"/>
      <c r="K15" s="786" t="s">
        <v>206</v>
      </c>
      <c r="L15" s="787"/>
      <c r="M15" s="787"/>
      <c r="N15" s="360" t="s">
        <v>207</v>
      </c>
      <c r="O15" s="817"/>
      <c r="P15" s="802"/>
    </row>
    <row r="16" spans="2:16" ht="15" customHeight="1">
      <c r="B16" s="18">
        <v>3</v>
      </c>
      <c r="C16" s="803" t="s">
        <v>169</v>
      </c>
      <c r="D16" s="803"/>
      <c r="E16" s="16" t="s">
        <v>149</v>
      </c>
      <c r="F16" s="802"/>
      <c r="G16" s="802"/>
      <c r="H16" s="802"/>
      <c r="I16" s="785"/>
      <c r="J16" s="785"/>
      <c r="K16" s="786" t="s">
        <v>194</v>
      </c>
      <c r="L16" s="787"/>
      <c r="M16" s="788"/>
      <c r="N16" s="170" t="s">
        <v>203</v>
      </c>
      <c r="O16" s="802"/>
      <c r="P16" s="802"/>
    </row>
    <row r="17" spans="2:16" ht="15" customHeight="1">
      <c r="B17" s="15"/>
      <c r="C17" s="803"/>
      <c r="D17" s="803"/>
      <c r="E17" s="16"/>
      <c r="F17" s="802"/>
      <c r="G17" s="802"/>
      <c r="H17" s="802"/>
      <c r="I17" s="785"/>
      <c r="J17" s="785"/>
      <c r="K17" s="782" t="s">
        <v>204</v>
      </c>
      <c r="L17" s="783"/>
      <c r="M17" s="783"/>
      <c r="N17" s="360" t="s">
        <v>205</v>
      </c>
      <c r="O17" s="817"/>
      <c r="P17" s="802"/>
    </row>
    <row r="18" spans="2:16" ht="15" customHeight="1">
      <c r="B18" s="15"/>
      <c r="C18" s="803"/>
      <c r="D18" s="803"/>
      <c r="E18" s="16"/>
      <c r="F18" s="802"/>
      <c r="G18" s="802"/>
      <c r="H18" s="802"/>
      <c r="I18" s="781"/>
      <c r="J18" s="781"/>
      <c r="K18" s="782" t="s">
        <v>340</v>
      </c>
      <c r="L18" s="783"/>
      <c r="M18" s="783"/>
      <c r="N18" s="170" t="s">
        <v>232</v>
      </c>
      <c r="O18" s="802"/>
      <c r="P18" s="802"/>
    </row>
    <row r="19" spans="2:16" ht="15" customHeight="1">
      <c r="B19" s="15"/>
      <c r="C19" s="803"/>
      <c r="D19" s="803"/>
      <c r="E19" s="16"/>
      <c r="F19" s="802"/>
      <c r="G19" s="802"/>
      <c r="H19" s="802"/>
      <c r="I19" s="784" t="s">
        <v>39</v>
      </c>
      <c r="J19" s="784"/>
      <c r="K19" t="s">
        <v>460</v>
      </c>
      <c r="N19" s="550" t="s">
        <v>173</v>
      </c>
      <c r="O19" s="802"/>
      <c r="P19" s="802"/>
    </row>
    <row r="20" spans="2:16" ht="15" customHeight="1" thickBot="1">
      <c r="B20" s="19" t="s">
        <v>40</v>
      </c>
      <c r="C20" s="799"/>
      <c r="D20" s="799"/>
      <c r="E20" s="20"/>
      <c r="F20" s="797"/>
      <c r="G20" s="797"/>
      <c r="H20" s="797"/>
      <c r="I20" s="800" t="s">
        <v>40</v>
      </c>
      <c r="J20" s="800"/>
      <c r="K20" s="801" t="s">
        <v>241</v>
      </c>
      <c r="L20" s="801"/>
      <c r="M20" s="801"/>
      <c r="N20" s="20"/>
      <c r="O20" s="797"/>
      <c r="P20" s="797"/>
    </row>
    <row r="21" spans="1:11" ht="15" customHeight="1">
      <c r="A21" s="21"/>
      <c r="B21" s="21"/>
      <c r="C21" s="798"/>
      <c r="D21" s="798"/>
      <c r="E21" s="21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2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11" ht="15" customHeight="1">
      <c r="A24" s="21"/>
      <c r="B24" s="24"/>
      <c r="C24" s="24"/>
      <c r="E24" s="25"/>
      <c r="F24" s="24"/>
      <c r="G24" s="22"/>
      <c r="H24" s="23"/>
      <c r="I24" s="23"/>
      <c r="J24" s="23"/>
      <c r="K24" s="23"/>
    </row>
    <row r="25" spans="1:11" ht="15" customHeight="1">
      <c r="A25" s="21"/>
      <c r="B25" s="24"/>
      <c r="C25" s="24"/>
      <c r="E25" s="25"/>
      <c r="F25" s="22"/>
      <c r="G25" s="22"/>
      <c r="H25" s="23"/>
      <c r="I25" s="23"/>
      <c r="J25" s="23"/>
      <c r="K25" s="23"/>
    </row>
    <row r="26" spans="1:3" ht="15" customHeight="1">
      <c r="A26" s="21"/>
      <c r="B26" s="24"/>
      <c r="C26" s="24"/>
    </row>
    <row r="27" spans="1:3" ht="15" customHeight="1">
      <c r="A27" s="21"/>
      <c r="B27" s="24"/>
      <c r="C27" s="24"/>
    </row>
  </sheetData>
  <sheetProtection/>
  <mergeCells count="54">
    <mergeCell ref="A1:J1"/>
    <mergeCell ref="A2:J2"/>
    <mergeCell ref="O20:P20"/>
    <mergeCell ref="C21:D21"/>
    <mergeCell ref="C20:D20"/>
    <mergeCell ref="F20:H20"/>
    <mergeCell ref="I20:J20"/>
    <mergeCell ref="K20:M20"/>
    <mergeCell ref="O18:P18"/>
    <mergeCell ref="C19:D19"/>
    <mergeCell ref="C18:D18"/>
    <mergeCell ref="F18:H18"/>
    <mergeCell ref="I18:J18"/>
    <mergeCell ref="K18:M18"/>
    <mergeCell ref="F19:H19"/>
    <mergeCell ref="I19:J19"/>
    <mergeCell ref="O19:P19"/>
    <mergeCell ref="O16:P16"/>
    <mergeCell ref="O17:P17"/>
    <mergeCell ref="C17:D17"/>
    <mergeCell ref="F17:H17"/>
    <mergeCell ref="I17:J17"/>
    <mergeCell ref="K17:M17"/>
    <mergeCell ref="C16:D16"/>
    <mergeCell ref="F16:H16"/>
    <mergeCell ref="I16:J16"/>
    <mergeCell ref="K16:M16"/>
    <mergeCell ref="O14:P14"/>
    <mergeCell ref="C15:D15"/>
    <mergeCell ref="F15:H15"/>
    <mergeCell ref="I15:J15"/>
    <mergeCell ref="K15:M15"/>
    <mergeCell ref="O15:P15"/>
    <mergeCell ref="F14:H14"/>
    <mergeCell ref="I14:J14"/>
    <mergeCell ref="K14:M14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A3:B4"/>
    <mergeCell ref="A6:A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"/>
  <sheetViews>
    <sheetView showZeros="0" zoomScalePageLayoutView="0" workbookViewId="0" topLeftCell="A1">
      <selection activeCell="E23" sqref="E2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4" width="10.25390625" style="0" customWidth="1"/>
    <col min="15" max="15" width="9.25390625" style="0" customWidth="1"/>
    <col min="16" max="16" width="6.25390625" style="0" customWidth="1"/>
    <col min="17" max="17" width="6.75390625" style="0" customWidth="1"/>
  </cols>
  <sheetData>
    <row r="1" spans="1:17" ht="15" customHeight="1">
      <c r="A1" s="805" t="s">
        <v>498</v>
      </c>
      <c r="B1" s="805"/>
      <c r="C1" s="805"/>
      <c r="D1" s="805"/>
      <c r="E1" s="805"/>
      <c r="F1" s="805"/>
      <c r="G1" s="805"/>
      <c r="H1" s="805"/>
      <c r="I1" s="805"/>
      <c r="J1" s="805"/>
      <c r="K1" s="88"/>
      <c r="L1" s="88"/>
      <c r="M1" s="88"/>
      <c r="N1" s="88"/>
      <c r="O1" s="88"/>
      <c r="P1" s="88"/>
      <c r="Q1" s="88"/>
    </row>
    <row r="2" spans="1:17" ht="15" customHeight="1">
      <c r="A2" s="805" t="s">
        <v>499</v>
      </c>
      <c r="B2" s="805"/>
      <c r="C2" s="805"/>
      <c r="D2" s="805"/>
      <c r="E2" s="805"/>
      <c r="F2" s="805"/>
      <c r="G2" s="805"/>
      <c r="H2" s="805"/>
      <c r="I2" s="805"/>
      <c r="J2" s="805"/>
      <c r="K2" s="88"/>
      <c r="L2" s="88"/>
      <c r="M2" s="88"/>
      <c r="N2" s="88"/>
      <c r="O2" s="88"/>
      <c r="P2" s="88"/>
      <c r="Q2" s="88"/>
    </row>
    <row r="3" spans="1:12" ht="19.5" customHeight="1">
      <c r="A3" s="814" t="s">
        <v>46</v>
      </c>
      <c r="B3" s="81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814"/>
      <c r="B4" s="814"/>
      <c r="C4" s="7"/>
      <c r="D4" s="8"/>
      <c r="E4" s="8"/>
      <c r="F4" s="8"/>
      <c r="G4" s="8"/>
      <c r="H4" s="8"/>
      <c r="I4" s="8"/>
      <c r="J4" s="8"/>
      <c r="K4" s="8"/>
      <c r="L4" s="8"/>
    </row>
    <row r="5" spans="18:21" ht="12" customHeight="1" thickBot="1">
      <c r="R5" s="9"/>
      <c r="T5" s="9"/>
      <c r="U5" s="9"/>
    </row>
    <row r="6" spans="1:21" ht="12.75" customHeight="1" thickBot="1">
      <c r="A6" s="815" t="s">
        <v>21</v>
      </c>
      <c r="B6" s="812" t="s">
        <v>22</v>
      </c>
      <c r="C6" s="842" t="s">
        <v>8</v>
      </c>
      <c r="D6" s="842" t="s">
        <v>23</v>
      </c>
      <c r="E6" s="812" t="s">
        <v>24</v>
      </c>
      <c r="F6" s="812" t="s">
        <v>25</v>
      </c>
      <c r="G6" s="705" t="s">
        <v>26</v>
      </c>
      <c r="H6" s="705"/>
      <c r="I6" s="705"/>
      <c r="J6" s="707" t="s">
        <v>27</v>
      </c>
      <c r="K6" s="705" t="s">
        <v>28</v>
      </c>
      <c r="L6" s="705"/>
      <c r="M6" s="705"/>
      <c r="N6" s="707" t="s">
        <v>29</v>
      </c>
      <c r="O6" s="841" t="s">
        <v>30</v>
      </c>
      <c r="P6" s="839" t="s">
        <v>42</v>
      </c>
      <c r="Q6" s="837" t="s">
        <v>31</v>
      </c>
      <c r="T6" s="9"/>
      <c r="U6" s="9"/>
    </row>
    <row r="7" spans="1:21" ht="13.5" thickBot="1">
      <c r="A7" s="815"/>
      <c r="B7" s="812"/>
      <c r="C7" s="812"/>
      <c r="D7" s="812"/>
      <c r="E7" s="812"/>
      <c r="F7" s="812"/>
      <c r="G7" s="33" t="s">
        <v>32</v>
      </c>
      <c r="H7" s="33" t="s">
        <v>33</v>
      </c>
      <c r="I7" s="33" t="s">
        <v>34</v>
      </c>
      <c r="J7" s="804"/>
      <c r="K7" s="34" t="s">
        <v>32</v>
      </c>
      <c r="L7" s="33" t="s">
        <v>33</v>
      </c>
      <c r="M7" s="33" t="s">
        <v>34</v>
      </c>
      <c r="N7" s="804"/>
      <c r="O7" s="833"/>
      <c r="P7" s="840"/>
      <c r="Q7" s="838"/>
      <c r="T7" s="9"/>
      <c r="U7" s="9"/>
    </row>
    <row r="8" spans="1:21" ht="15" customHeight="1">
      <c r="A8" s="712">
        <v>1</v>
      </c>
      <c r="B8" s="708" t="s">
        <v>314</v>
      </c>
      <c r="C8" s="709" t="s">
        <v>299</v>
      </c>
      <c r="D8" s="710" t="s">
        <v>131</v>
      </c>
      <c r="E8" s="711" t="s">
        <v>395</v>
      </c>
      <c r="F8" s="522" t="s">
        <v>397</v>
      </c>
      <c r="G8" s="509">
        <v>93</v>
      </c>
      <c r="H8" s="509">
        <v>95</v>
      </c>
      <c r="I8" s="509">
        <v>95</v>
      </c>
      <c r="J8" s="386">
        <f>AVERAGE(G8:I8)</f>
        <v>94.33333333333333</v>
      </c>
      <c r="K8" s="663"/>
      <c r="L8" s="54"/>
      <c r="M8" s="54"/>
      <c r="N8" s="511">
        <f>((K8+L8+M8)-MIN(K8:M8))/2</f>
        <v>0</v>
      </c>
      <c r="O8" s="513">
        <f>J8+N8</f>
        <v>94.33333333333333</v>
      </c>
      <c r="P8" s="514"/>
      <c r="Q8" s="515">
        <f>VLOOKUP($A$8:$A$84,'Body do MiČR'!$B$3:$D$102,2,FALSE)</f>
        <v>100</v>
      </c>
      <c r="T8" s="9"/>
      <c r="U8" s="9"/>
    </row>
    <row r="9" spans="1:21" ht="15" customHeight="1" thickBot="1">
      <c r="A9" s="508">
        <v>2</v>
      </c>
      <c r="B9" s="523" t="s">
        <v>398</v>
      </c>
      <c r="C9" s="519" t="s">
        <v>393</v>
      </c>
      <c r="D9" s="415" t="s">
        <v>365</v>
      </c>
      <c r="E9" s="520" t="s">
        <v>394</v>
      </c>
      <c r="F9" s="521" t="s">
        <v>396</v>
      </c>
      <c r="G9" s="381">
        <v>84</v>
      </c>
      <c r="H9" s="381">
        <v>80</v>
      </c>
      <c r="I9" s="381">
        <v>82</v>
      </c>
      <c r="J9" s="510">
        <f>AVERAGE(G9:I9)</f>
        <v>82</v>
      </c>
      <c r="K9" s="704"/>
      <c r="L9" s="61"/>
      <c r="M9" s="61"/>
      <c r="N9" s="512">
        <f>((K9+L9+M9)-MIN(K9:M9))/2</f>
        <v>0</v>
      </c>
      <c r="O9" s="516">
        <f>J9+N9</f>
        <v>82</v>
      </c>
      <c r="P9" s="517"/>
      <c r="Q9" s="518">
        <f>VLOOKUP($A$8:$A$84,'Body do MiČR'!$B$3:$D$102,2,FALSE)</f>
        <v>80</v>
      </c>
      <c r="T9" s="9"/>
      <c r="U9" s="9"/>
    </row>
    <row r="10" ht="15" customHeight="1" thickBot="1"/>
    <row r="11" spans="2:17" ht="15" customHeight="1">
      <c r="B11" s="11" t="s">
        <v>26</v>
      </c>
      <c r="C11" s="780" t="s">
        <v>22</v>
      </c>
      <c r="D11" s="780"/>
      <c r="E11" s="12" t="s">
        <v>8</v>
      </c>
      <c r="F11" s="773" t="s">
        <v>35</v>
      </c>
      <c r="G11" s="773"/>
      <c r="H11" s="773"/>
      <c r="I11" s="774" t="s">
        <v>36</v>
      </c>
      <c r="J11" s="774"/>
      <c r="K11" s="775" t="s">
        <v>22</v>
      </c>
      <c r="L11" s="775"/>
      <c r="M11" s="775"/>
      <c r="N11" s="14" t="s">
        <v>8</v>
      </c>
      <c r="O11" s="773" t="s">
        <v>35</v>
      </c>
      <c r="P11" s="773"/>
      <c r="Q11" s="773"/>
    </row>
    <row r="12" spans="2:17" ht="15" customHeight="1">
      <c r="B12" s="18" t="s">
        <v>144</v>
      </c>
      <c r="C12" t="s">
        <v>334</v>
      </c>
      <c r="E12" s="551" t="s">
        <v>341</v>
      </c>
      <c r="F12" s="802"/>
      <c r="G12" s="802"/>
      <c r="H12" s="802"/>
      <c r="I12" s="789" t="s">
        <v>37</v>
      </c>
      <c r="J12" s="789"/>
      <c r="K12" s="786" t="s">
        <v>206</v>
      </c>
      <c r="L12" s="787"/>
      <c r="M12" s="787"/>
      <c r="N12" s="360" t="s">
        <v>207</v>
      </c>
      <c r="O12" s="802"/>
      <c r="P12" s="802"/>
      <c r="Q12" s="802"/>
    </row>
    <row r="13" spans="2:17" ht="15" customHeight="1">
      <c r="B13" s="18">
        <v>2</v>
      </c>
      <c r="C13" s="803" t="s">
        <v>71</v>
      </c>
      <c r="D13" s="803"/>
      <c r="E13" s="552" t="s">
        <v>172</v>
      </c>
      <c r="F13" s="802"/>
      <c r="G13" s="802"/>
      <c r="H13" s="802"/>
      <c r="I13" s="789" t="s">
        <v>38</v>
      </c>
      <c r="J13" s="789"/>
      <c r="K13" s="782" t="s">
        <v>340</v>
      </c>
      <c r="L13" s="783"/>
      <c r="M13" s="783"/>
      <c r="N13" s="170" t="s">
        <v>232</v>
      </c>
      <c r="O13" s="802"/>
      <c r="P13" s="802"/>
      <c r="Q13" s="802"/>
    </row>
    <row r="14" spans="2:17" ht="15" customHeight="1">
      <c r="B14" s="18">
        <v>3</v>
      </c>
      <c r="C14" s="803" t="s">
        <v>169</v>
      </c>
      <c r="D14" s="803"/>
      <c r="E14" s="552" t="s">
        <v>149</v>
      </c>
      <c r="F14" s="802"/>
      <c r="G14" s="802"/>
      <c r="H14" s="802"/>
      <c r="I14" s="785"/>
      <c r="J14" s="785"/>
      <c r="K14" s="786" t="s">
        <v>194</v>
      </c>
      <c r="L14" s="787"/>
      <c r="M14" s="788"/>
      <c r="N14" s="170" t="s">
        <v>203</v>
      </c>
      <c r="O14" s="802"/>
      <c r="P14" s="802"/>
      <c r="Q14" s="802"/>
    </row>
    <row r="15" spans="2:17" ht="15" customHeight="1">
      <c r="B15" s="15"/>
      <c r="C15" s="803"/>
      <c r="D15" s="803"/>
      <c r="E15" s="16"/>
      <c r="F15" s="802"/>
      <c r="G15" s="802"/>
      <c r="H15" s="802"/>
      <c r="I15" s="785"/>
      <c r="J15" s="785"/>
      <c r="K15" s="782" t="s">
        <v>204</v>
      </c>
      <c r="L15" s="783"/>
      <c r="M15" s="783"/>
      <c r="N15" s="360" t="s">
        <v>205</v>
      </c>
      <c r="O15" s="802"/>
      <c r="P15" s="802"/>
      <c r="Q15" s="802"/>
    </row>
    <row r="16" spans="2:17" ht="15" customHeight="1">
      <c r="B16" s="15"/>
      <c r="C16" s="803"/>
      <c r="D16" s="803"/>
      <c r="E16" s="16"/>
      <c r="F16" s="802"/>
      <c r="G16" s="802"/>
      <c r="H16" s="802"/>
      <c r="I16" s="781"/>
      <c r="J16" s="781"/>
      <c r="K16" s="554"/>
      <c r="L16" s="555"/>
      <c r="M16" s="555"/>
      <c r="O16" s="802"/>
      <c r="P16" s="802"/>
      <c r="Q16" s="802"/>
    </row>
    <row r="17" spans="2:17" ht="15" customHeight="1">
      <c r="B17" s="15"/>
      <c r="C17" s="803"/>
      <c r="D17" s="803"/>
      <c r="E17" s="16"/>
      <c r="F17" s="802"/>
      <c r="G17" s="802"/>
      <c r="H17" s="802"/>
      <c r="I17" s="784" t="s">
        <v>39</v>
      </c>
      <c r="J17" s="784"/>
      <c r="K17" t="s">
        <v>240</v>
      </c>
      <c r="M17" s="551"/>
      <c r="N17" s="550" t="s">
        <v>173</v>
      </c>
      <c r="O17" s="802"/>
      <c r="P17" s="802"/>
      <c r="Q17" s="802"/>
    </row>
    <row r="18" spans="2:17" ht="15" customHeight="1" thickBot="1">
      <c r="B18" s="19" t="s">
        <v>40</v>
      </c>
      <c r="C18" s="799"/>
      <c r="D18" s="799"/>
      <c r="E18" s="20"/>
      <c r="F18" s="797"/>
      <c r="G18" s="797"/>
      <c r="H18" s="797"/>
      <c r="I18" s="800" t="s">
        <v>40</v>
      </c>
      <c r="J18" s="800"/>
      <c r="K18" s="801" t="s">
        <v>241</v>
      </c>
      <c r="L18" s="801"/>
      <c r="M18" s="801"/>
      <c r="N18" s="20"/>
      <c r="O18" s="797"/>
      <c r="P18" s="797"/>
      <c r="Q18" s="797"/>
    </row>
    <row r="19" spans="1:11" ht="15" customHeight="1">
      <c r="A19" s="21"/>
      <c r="B19" s="21"/>
      <c r="C19" s="798"/>
      <c r="D19" s="798"/>
      <c r="E19" s="21"/>
      <c r="F19" s="22"/>
      <c r="G19" s="22"/>
      <c r="H19" s="23"/>
      <c r="I19" s="23"/>
      <c r="J19" s="23"/>
      <c r="K19" s="23"/>
    </row>
    <row r="20" spans="1:11" ht="15" customHeight="1">
      <c r="A20" s="21"/>
      <c r="B20" s="24"/>
      <c r="C20" s="24"/>
      <c r="E20" s="25"/>
      <c r="F20" s="22"/>
      <c r="G20" s="22"/>
      <c r="H20" s="23"/>
      <c r="I20" s="23"/>
      <c r="J20" s="23"/>
      <c r="K20" s="23"/>
    </row>
    <row r="21" spans="1:11" ht="15" customHeight="1">
      <c r="A21" s="21"/>
      <c r="B21" s="24"/>
      <c r="C21" s="24"/>
      <c r="E21" s="25"/>
      <c r="F21" s="22"/>
      <c r="G21" s="22"/>
      <c r="H21" s="23"/>
      <c r="I21" s="23"/>
      <c r="J21" s="23"/>
      <c r="K21" s="23"/>
    </row>
    <row r="22" spans="1:11" ht="15" customHeight="1">
      <c r="A22" s="21"/>
      <c r="B22" s="24"/>
      <c r="C22" s="24"/>
      <c r="E22" s="25"/>
      <c r="F22" s="24"/>
      <c r="G22" s="22"/>
      <c r="H22" s="23"/>
      <c r="I22" s="23"/>
      <c r="J22" s="23"/>
      <c r="K22" s="23"/>
    </row>
    <row r="23" spans="1:11" ht="15" customHeight="1">
      <c r="A23" s="21"/>
      <c r="B23" s="24"/>
      <c r="C23" s="24"/>
      <c r="E23" s="25"/>
      <c r="F23" s="22"/>
      <c r="G23" s="22"/>
      <c r="H23" s="23"/>
      <c r="I23" s="23"/>
      <c r="J23" s="23"/>
      <c r="K23" s="23"/>
    </row>
    <row r="24" spans="1:3" ht="15" customHeight="1">
      <c r="A24" s="21"/>
      <c r="B24" s="24"/>
      <c r="C24" s="24"/>
    </row>
    <row r="25" spans="1:3" ht="15" customHeight="1">
      <c r="A25" s="21"/>
      <c r="B25" s="24"/>
      <c r="C25" s="24"/>
    </row>
  </sheetData>
  <sheetProtection/>
  <mergeCells count="54">
    <mergeCell ref="O6:O7"/>
    <mergeCell ref="A1:J1"/>
    <mergeCell ref="A2:J2"/>
    <mergeCell ref="A3:B4"/>
    <mergeCell ref="A6:A7"/>
    <mergeCell ref="B6:B7"/>
    <mergeCell ref="C6:C7"/>
    <mergeCell ref="D6:D7"/>
    <mergeCell ref="E6:E7"/>
    <mergeCell ref="N6:N7"/>
    <mergeCell ref="Q6:Q7"/>
    <mergeCell ref="C11:D11"/>
    <mergeCell ref="F11:H11"/>
    <mergeCell ref="I11:J11"/>
    <mergeCell ref="K11:M11"/>
    <mergeCell ref="O11:Q11"/>
    <mergeCell ref="J6:J7"/>
    <mergeCell ref="K6:M6"/>
    <mergeCell ref="P6:P7"/>
    <mergeCell ref="G6:I6"/>
    <mergeCell ref="K14:M14"/>
    <mergeCell ref="C13:D13"/>
    <mergeCell ref="F13:H13"/>
    <mergeCell ref="I13:J13"/>
    <mergeCell ref="K13:M13"/>
    <mergeCell ref="I14:J14"/>
    <mergeCell ref="C14:D14"/>
    <mergeCell ref="F14:H14"/>
    <mergeCell ref="K12:M12"/>
    <mergeCell ref="F12:H12"/>
    <mergeCell ref="F6:F7"/>
    <mergeCell ref="I12:J12"/>
    <mergeCell ref="O16:Q16"/>
    <mergeCell ref="O14:Q14"/>
    <mergeCell ref="O15:Q15"/>
    <mergeCell ref="O12:Q12"/>
    <mergeCell ref="O13:Q13"/>
    <mergeCell ref="I15:J15"/>
    <mergeCell ref="K15:M15"/>
    <mergeCell ref="C16:D16"/>
    <mergeCell ref="F16:H16"/>
    <mergeCell ref="I16:J16"/>
    <mergeCell ref="C15:D15"/>
    <mergeCell ref="F15:H15"/>
    <mergeCell ref="C17:D17"/>
    <mergeCell ref="F17:H17"/>
    <mergeCell ref="O18:Q18"/>
    <mergeCell ref="C19:D19"/>
    <mergeCell ref="C18:D18"/>
    <mergeCell ref="F18:H18"/>
    <mergeCell ref="I18:J18"/>
    <mergeCell ref="K18:M18"/>
    <mergeCell ref="I17:J17"/>
    <mergeCell ref="O17:Q1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XXX</cp:lastModifiedBy>
  <cp:lastPrinted>2013-05-22T09:38:42Z</cp:lastPrinted>
  <dcterms:created xsi:type="dcterms:W3CDTF">2005-07-31T10:02:30Z</dcterms:created>
  <dcterms:modified xsi:type="dcterms:W3CDTF">2013-05-22T12:41:35Z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