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20" windowWidth="20730" windowHeight="6225" tabRatio="929" activeTab="0"/>
  </bookViews>
  <sheets>
    <sheet name="Titulní strana" sheetId="1" r:id="rId1"/>
    <sheet name="NSS-A" sheetId="2" r:id="rId2"/>
    <sheet name="NSS-B" sheetId="3" r:id="rId3"/>
    <sheet name="NSS-regatta" sheetId="4" r:id="rId4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'NSS-A'!$A$1:$Z$25</definedName>
    <definedName name="_xlnm.Print_Area" localSheetId="2">'NSS-B'!$A$1:$Z$18</definedName>
    <definedName name="_xlnm.Print_Area" localSheetId="3">'NSS-regatta'!$A$1:$M$27</definedName>
    <definedName name="_xlnm.Print_Area" localSheetId="0">'Titulní strana'!$A$1:$E$62</definedName>
    <definedName name="OLE_LINK1" localSheetId="0">'Titulní strana'!$H$43</definedName>
  </definedNames>
  <calcPr fullCalcOnLoad="1"/>
</workbook>
</file>

<file path=xl/sharedStrings.xml><?xml version="1.0" encoding="utf-8"?>
<sst xmlns="http://schemas.openxmlformats.org/spreadsheetml/2006/main" count="365" uniqueCount="190">
  <si>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</si>
  <si>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</si>
  <si>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</si>
  <si>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</si>
  <si>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</si>
  <si>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</si>
  <si>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</si>
  <si>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</si>
  <si>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</si>
  <si>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</si>
  <si>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</si>
  <si>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</si>
  <si>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</si>
  <si>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</si>
  <si>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</si>
  <si>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</si>
  <si>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</si>
  <si>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</si>
  <si>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</si>
  <si>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</si>
  <si>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</si>
  <si>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</si>
  <si>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</si>
  <si>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</si>
  <si>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</si>
  <si>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</si>
  <si>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</si>
  <si>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</si>
  <si>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</si>
  <si>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</si>
  <si>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</si>
  <si>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</si>
  <si>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</si>
  <si>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</si>
  <si>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</si>
  <si>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</si>
  <si>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</si>
  <si>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</si>
  <si>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</si>
  <si>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</si>
  <si>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</si>
  <si>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1:20</t>
  </si>
  <si>
    <t>KLoM Brandýs nad Labem</t>
  </si>
  <si>
    <t>Špinar Jiří</t>
  </si>
  <si>
    <t>Regatta</t>
  </si>
  <si>
    <t>KLM "Royal Dux" Duchcov</t>
  </si>
  <si>
    <t>NSS - A</t>
  </si>
  <si>
    <t>S</t>
  </si>
  <si>
    <t>V</t>
  </si>
  <si>
    <t>R</t>
  </si>
  <si>
    <t>Dosažený čas T [s]</t>
  </si>
  <si>
    <t>[mm]</t>
  </si>
  <si>
    <t>[kg]</t>
  </si>
  <si>
    <t>1. j</t>
  </si>
  <si>
    <t>2. j</t>
  </si>
  <si>
    <t>3. j</t>
  </si>
  <si>
    <t>1:15</t>
  </si>
  <si>
    <t>Slížek Josef</t>
  </si>
  <si>
    <t>Kroupa Milan</t>
  </si>
  <si>
    <t>131-011</t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</si>
  <si>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</si>
  <si>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</si>
  <si>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Mrákota Josef</t>
  </si>
  <si>
    <t>168-027</t>
  </si>
  <si>
    <t>NSS</t>
  </si>
  <si>
    <t>start. č. 3:</t>
  </si>
  <si>
    <t>Ved.startov. č. 3:</t>
  </si>
  <si>
    <t>Endeavour</t>
  </si>
  <si>
    <t>Douša Ladislav</t>
  </si>
  <si>
    <t>1:28</t>
  </si>
  <si>
    <t>Lukeš Petr</t>
  </si>
  <si>
    <t>Nejhorší jízda</t>
  </si>
  <si>
    <t>KLoM Admiral Jablonec n. N.</t>
  </si>
  <si>
    <t>MK Česílko Valdice</t>
  </si>
  <si>
    <t>535-001</t>
  </si>
  <si>
    <t>KLoM Písek</t>
  </si>
  <si>
    <t>Rozhodčí               1</t>
  </si>
  <si>
    <t>Janoš Milan</t>
  </si>
  <si>
    <t>079-057</t>
  </si>
  <si>
    <t>CZ-11/A</t>
  </si>
  <si>
    <t>Legend</t>
  </si>
  <si>
    <t>Vancl Jaroslav</t>
  </si>
  <si>
    <t>131-036</t>
  </si>
  <si>
    <t>079-017</t>
  </si>
  <si>
    <t>Gabriela</t>
  </si>
  <si>
    <t>Tz1</t>
  </si>
  <si>
    <t>P1</t>
  </si>
  <si>
    <t>Tz2</t>
  </si>
  <si>
    <t>Tz3</t>
  </si>
  <si>
    <t>P3</t>
  </si>
  <si>
    <t>P2</t>
  </si>
  <si>
    <t>Přepočet Tz [s] na body</t>
  </si>
  <si>
    <t>Součet bodů</t>
  </si>
  <si>
    <t>K=</t>
  </si>
  <si>
    <t>Stavební zkouška W</t>
  </si>
  <si>
    <r>
      <t>L</t>
    </r>
    <r>
      <rPr>
        <b/>
        <vertAlign val="subscript"/>
        <sz val="10"/>
        <rFont val="Arial CE"/>
        <family val="2"/>
      </rPr>
      <t>KVR</t>
    </r>
  </si>
  <si>
    <t>Holan Otakar</t>
  </si>
  <si>
    <t>Jedlička Jan, Ing.</t>
  </si>
  <si>
    <t>Tomášek Zdeněk st.</t>
  </si>
  <si>
    <t>CZ-31/B</t>
  </si>
  <si>
    <t>CZ-19/B</t>
  </si>
  <si>
    <t>CZ-02/A/OS</t>
  </si>
  <si>
    <t>R-34/NS</t>
  </si>
  <si>
    <t>R-38/NS</t>
  </si>
  <si>
    <t>R-24/NS</t>
  </si>
  <si>
    <t>R-30/NS</t>
  </si>
  <si>
    <t>R-16/NS</t>
  </si>
  <si>
    <t>R-31/NS</t>
  </si>
  <si>
    <t>R-04/NS</t>
  </si>
  <si>
    <t>R-32/NS</t>
  </si>
  <si>
    <t>Delta Pardubice</t>
  </si>
  <si>
    <t>Ing. Tomášek Zdeněk</t>
  </si>
  <si>
    <t>Jolie Brise</t>
  </si>
  <si>
    <t>1:14</t>
  </si>
  <si>
    <t>1:45</t>
  </si>
  <si>
    <t>ATC Podroužek Netolice</t>
  </si>
  <si>
    <t>Otakar Holan</t>
  </si>
  <si>
    <t>Lubomír Jedlička</t>
  </si>
  <si>
    <t>Ing. Zdeněk Tomášek</t>
  </si>
  <si>
    <t>Bohuslav Ferjančič</t>
  </si>
  <si>
    <t>Jiří Hinterhölz</t>
  </si>
  <si>
    <t>Výsledky zpracoval: Jan Jedlička , kontrola Jiří Špinar-ved sekce NS</t>
  </si>
  <si>
    <t>Přepočít. Jízdy Tz [s]</t>
  </si>
  <si>
    <t>Emler Vratislav</t>
  </si>
  <si>
    <t>131-026</t>
  </si>
  <si>
    <t>Vamarie</t>
  </si>
  <si>
    <t>1:16,5</t>
  </si>
  <si>
    <t>"NAUTILUS"Proboštov</t>
  </si>
  <si>
    <t>Mudra Přemysl</t>
  </si>
  <si>
    <t>189-024</t>
  </si>
  <si>
    <t>Sirius</t>
  </si>
  <si>
    <t>028-008</t>
  </si>
  <si>
    <t>Zapletal Karel</t>
  </si>
  <si>
    <t>134-006</t>
  </si>
  <si>
    <t>Sea Wind</t>
  </si>
  <si>
    <t>1:22</t>
  </si>
  <si>
    <t>1:40</t>
  </si>
  <si>
    <t>Blue Moon</t>
  </si>
  <si>
    <t>NSS - B</t>
  </si>
  <si>
    <t>F2,F4</t>
  </si>
  <si>
    <t>F4-B,C</t>
  </si>
  <si>
    <t>F2, F-DS</t>
  </si>
  <si>
    <t>Kabešová Eva</t>
  </si>
  <si>
    <t>94*</t>
  </si>
  <si>
    <t>95*</t>
  </si>
  <si>
    <t>96*</t>
  </si>
  <si>
    <t>46*</t>
  </si>
  <si>
    <t>45*</t>
  </si>
  <si>
    <t>49*</t>
  </si>
  <si>
    <t>43*</t>
  </si>
  <si>
    <t>42*</t>
  </si>
  <si>
    <t>Soutěž: 5. soutěž Lo-21 "Seriálu MiČR - NS"; Duchcov; rybník Barbora 2012</t>
  </si>
  <si>
    <t>Termín: 8.9.2012 - 9.9.2012</t>
  </si>
  <si>
    <t>Výsledková listina   Lo-21</t>
  </si>
  <si>
    <t>5. soutěž "Seriálu MiČR - NS" – Duchcov, rybník Barbora</t>
  </si>
  <si>
    <t>8. - 9.9.2012</t>
  </si>
  <si>
    <t>(převzato z Lo-17  2</t>
  </si>
  <si>
    <t>a Lo-19*)               3</t>
  </si>
  <si>
    <t>Bodování převzato z Lo-17 a Lo-19</t>
  </si>
  <si>
    <t>Bláha Vladimír</t>
  </si>
  <si>
    <t>Jan Červíček</t>
  </si>
  <si>
    <t xml:space="preserve">Pavel Darakev st. </t>
  </si>
  <si>
    <t>Petr Lukeš</t>
  </si>
  <si>
    <t>členové KLM "Royal Dux" Duchcov</t>
  </si>
  <si>
    <t>Nashledanou se těší modeláři z KLM "Royal Dux" Duchcov</t>
  </si>
  <si>
    <t>8.9. v 9:00 nástupem závodníků</t>
  </si>
  <si>
    <t>F4-A</t>
  </si>
  <si>
    <t>Václav Vrba</t>
  </si>
  <si>
    <t>Jiří Vlach</t>
  </si>
  <si>
    <t>Vraštil Jaroslav</t>
  </si>
  <si>
    <t>028-043</t>
  </si>
  <si>
    <t>New York</t>
  </si>
  <si>
    <t>Adix</t>
  </si>
  <si>
    <t>Exclusive</t>
  </si>
  <si>
    <t xml:space="preserve">Pavel Darakev ml. </t>
  </si>
  <si>
    <t>Pavel Sviták</t>
  </si>
  <si>
    <t>8.9. od 9:30 do 17:00 soutěžní jízdy</t>
  </si>
  <si>
    <t>9.9. od 9:00 do 11:00 soutěžní jízdy</t>
  </si>
  <si>
    <t xml:space="preserve">9.9. v 11:00 konec jízd, </t>
  </si>
  <si>
    <t>9.9. v 13:00 vyhlášení výsledků soutěže</t>
  </si>
  <si>
    <t>9.9. v 13:15 vyhlášení výsledků seriálu MiČR NS</t>
  </si>
  <si>
    <t>Polojasno, mírný vítr</t>
  </si>
  <si>
    <t>Pavel Jedlička</t>
  </si>
  <si>
    <t>48*</t>
  </si>
  <si>
    <t>47*</t>
  </si>
  <si>
    <t>52*</t>
  </si>
  <si>
    <t>70*</t>
  </si>
  <si>
    <t>71*</t>
  </si>
  <si>
    <t>44*</t>
  </si>
  <si>
    <t>Lukeš Martin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</si>
</sst>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"/>
    <numFmt numFmtId="172" formatCode="[$¥€-2]\ #\ ##,000_);[Red]\([$€-2]\ #\ ##,000\)"/>
  </numFmts>
  <fonts count="58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4"/>
      <name val="Arial CE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vertical="center"/>
    </xf>
    <xf numFmtId="0" fontId="5" fillId="0" borderId="0" xfId="52" applyFont="1" applyFill="1">
      <alignment/>
      <protection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3" fontId="1" fillId="0" borderId="13" xfId="54" applyNumberFormat="1" applyFont="1" applyFill="1" applyBorder="1" applyAlignment="1" applyProtection="1">
      <alignment horizontal="center" vertical="center"/>
      <protection locked="0"/>
    </xf>
    <xf numFmtId="164" fontId="1" fillId="0" borderId="13" xfId="54" applyNumberFormat="1" applyFont="1" applyFill="1" applyBorder="1" applyAlignment="1" applyProtection="1">
      <alignment horizontal="center" vertical="center"/>
      <protection locked="0"/>
    </xf>
    <xf numFmtId="4" fontId="1" fillId="0" borderId="13" xfId="54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" fontId="0" fillId="0" borderId="20" xfId="0" applyNumberFormat="1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1" fillId="0" borderId="0" xfId="52" applyBorder="1">
      <alignment/>
      <protection/>
    </xf>
    <xf numFmtId="1" fontId="0" fillId="0" borderId="10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11" fillId="0" borderId="21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12" fillId="0" borderId="20" xfId="47" applyFont="1" applyFill="1" applyBorder="1" applyAlignment="1">
      <alignment horizontal="left"/>
      <protection/>
    </xf>
    <xf numFmtId="0" fontId="12" fillId="0" borderId="0" xfId="47" applyFont="1" applyFill="1" applyBorder="1" applyAlignment="1">
      <alignment horizontal="left"/>
      <protection/>
    </xf>
    <xf numFmtId="0" fontId="12" fillId="0" borderId="13" xfId="53" applyFont="1" applyBorder="1">
      <alignment/>
      <protection/>
    </xf>
    <xf numFmtId="0" fontId="15" fillId="0" borderId="0" xfId="0" applyFont="1" applyAlignment="1">
      <alignment/>
    </xf>
    <xf numFmtId="0" fontId="1" fillId="0" borderId="0" xfId="52" applyFill="1">
      <alignment/>
      <protection/>
    </xf>
    <xf numFmtId="1" fontId="1" fillId="0" borderId="11" xfId="0" applyNumberFormat="1" applyFont="1" applyBorder="1" applyAlignment="1">
      <alignment horizontal="center" vertical="center"/>
    </xf>
    <xf numFmtId="0" fontId="1" fillId="0" borderId="13" xfId="49" applyFont="1" applyFill="1" applyBorder="1" applyAlignment="1">
      <alignment horizontal="center" vertical="center"/>
      <protection/>
    </xf>
    <xf numFmtId="4" fontId="16" fillId="0" borderId="13" xfId="56" applyNumberFormat="1" applyFont="1" applyFill="1" applyBorder="1" applyAlignment="1">
      <alignment horizontal="center" vertical="center"/>
      <protection/>
    </xf>
    <xf numFmtId="1" fontId="1" fillId="0" borderId="13" xfId="56" applyNumberFormat="1" applyFont="1" applyFill="1" applyBorder="1" applyAlignment="1">
      <alignment horizontal="center" vertical="center"/>
      <protection/>
    </xf>
    <xf numFmtId="1" fontId="1" fillId="0" borderId="23" xfId="56" applyNumberFormat="1" applyFont="1" applyFill="1" applyBorder="1" applyAlignment="1">
      <alignment horizontal="center" vertical="center"/>
      <protection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165" fontId="16" fillId="0" borderId="13" xfId="56" applyNumberFormat="1" applyFont="1" applyFill="1" applyBorder="1" applyAlignment="1">
      <alignment horizontal="center" vertical="center"/>
      <protection/>
    </xf>
    <xf numFmtId="165" fontId="16" fillId="0" borderId="13" xfId="0" applyNumberFormat="1" applyFont="1" applyBorder="1" applyAlignment="1">
      <alignment horizontal="center" vertical="center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right" vertical="center" wrapText="1"/>
    </xf>
    <xf numFmtId="171" fontId="1" fillId="0" borderId="13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11" fillId="32" borderId="15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>
      <alignment horizontal="center" vertical="center"/>
    </xf>
    <xf numFmtId="49" fontId="11" fillId="32" borderId="26" xfId="0" applyNumberFormat="1" applyFont="1" applyFill="1" applyBorder="1" applyAlignment="1">
      <alignment horizontal="center" vertical="center"/>
    </xf>
    <xf numFmtId="0" fontId="4" fillId="0" borderId="0" xfId="48" applyFont="1">
      <alignment/>
      <protection/>
    </xf>
    <xf numFmtId="0" fontId="4" fillId="0" borderId="0" xfId="48" applyFont="1" applyFill="1" applyBorder="1" applyAlignment="1">
      <alignment horizontal="left"/>
      <protection/>
    </xf>
    <xf numFmtId="0" fontId="4" fillId="0" borderId="0" xfId="48" applyFont="1" applyFill="1">
      <alignment/>
      <protection/>
    </xf>
    <xf numFmtId="0" fontId="7" fillId="0" borderId="0" xfId="48" applyFont="1">
      <alignment/>
      <protection/>
    </xf>
    <xf numFmtId="0" fontId="7" fillId="0" borderId="0" xfId="48" applyFont="1" applyAlignment="1">
      <alignment horizontal="left"/>
      <protection/>
    </xf>
    <xf numFmtId="0" fontId="12" fillId="0" borderId="13" xfId="0" applyFont="1" applyBorder="1" applyAlignment="1">
      <alignment vertical="center"/>
    </xf>
    <xf numFmtId="3" fontId="1" fillId="0" borderId="11" xfId="54" applyNumberFormat="1" applyFont="1" applyFill="1" applyBorder="1" applyAlignment="1" applyProtection="1">
      <alignment horizontal="center" vertical="center"/>
      <protection locked="0"/>
    </xf>
    <xf numFmtId="164" fontId="1" fillId="0" borderId="11" xfId="54" applyNumberFormat="1" applyFont="1" applyFill="1" applyBorder="1" applyAlignment="1" applyProtection="1">
      <alignment horizontal="center" vertical="center"/>
      <protection locked="0"/>
    </xf>
    <xf numFmtId="4" fontId="1" fillId="0" borderId="11" xfId="54" applyNumberFormat="1" applyFont="1" applyFill="1" applyBorder="1" applyAlignment="1" applyProtection="1">
      <alignment horizontal="center" vertical="center"/>
      <protection locked="0"/>
    </xf>
    <xf numFmtId="171" fontId="1" fillId="0" borderId="11" xfId="0" applyNumberFormat="1" applyFont="1" applyFill="1" applyBorder="1" applyAlignment="1">
      <alignment horizontal="center" vertical="center"/>
    </xf>
    <xf numFmtId="0" fontId="1" fillId="0" borderId="11" xfId="49" applyFont="1" applyFill="1" applyBorder="1" applyAlignment="1">
      <alignment horizontal="center" vertical="center"/>
      <protection/>
    </xf>
    <xf numFmtId="4" fontId="16" fillId="0" borderId="11" xfId="56" applyNumberFormat="1" applyFont="1" applyFill="1" applyBorder="1" applyAlignment="1">
      <alignment horizontal="center" vertical="center"/>
      <protection/>
    </xf>
    <xf numFmtId="1" fontId="1" fillId="0" borderId="11" xfId="56" applyNumberFormat="1" applyFont="1" applyFill="1" applyBorder="1" applyAlignment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165" fontId="16" fillId="0" borderId="11" xfId="56" applyNumberFormat="1" applyFont="1" applyFill="1" applyBorder="1" applyAlignment="1">
      <alignment horizontal="center" vertical="center"/>
      <protection/>
    </xf>
    <xf numFmtId="165" fontId="16" fillId="0" borderId="11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49" applyFont="1" applyFill="1" applyBorder="1" applyAlignment="1">
      <alignment horizontal="center" vertical="center"/>
      <protection/>
    </xf>
    <xf numFmtId="4" fontId="16" fillId="0" borderId="15" xfId="56" applyNumberFormat="1" applyFont="1" applyFill="1" applyBorder="1" applyAlignment="1">
      <alignment horizontal="center" vertical="center"/>
      <protection/>
    </xf>
    <xf numFmtId="1" fontId="1" fillId="0" borderId="15" xfId="56" applyNumberFormat="1" applyFont="1" applyFill="1" applyBorder="1" applyAlignment="1">
      <alignment horizontal="center" vertical="center"/>
      <protection/>
    </xf>
    <xf numFmtId="1" fontId="1" fillId="0" borderId="22" xfId="56" applyNumberFormat="1" applyFont="1" applyFill="1" applyBorder="1" applyAlignment="1">
      <alignment horizontal="center" vertical="center"/>
      <protection/>
    </xf>
    <xf numFmtId="1" fontId="1" fillId="0" borderId="14" xfId="0" applyNumberFormat="1" applyFont="1" applyFill="1" applyBorder="1" applyAlignment="1">
      <alignment horizontal="center" vertical="center"/>
    </xf>
    <xf numFmtId="165" fontId="16" fillId="0" borderId="15" xfId="56" applyNumberFormat="1" applyFont="1" applyFill="1" applyBorder="1" applyAlignment="1">
      <alignment horizontal="center" vertical="center"/>
      <protection/>
    </xf>
    <xf numFmtId="165" fontId="16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Fill="1">
      <alignment/>
      <protection/>
    </xf>
    <xf numFmtId="0" fontId="4" fillId="0" borderId="0" xfId="47" applyFont="1" applyFill="1" applyBorder="1" applyAlignment="1">
      <alignment horizontal="lef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3" fillId="0" borderId="0" xfId="47" applyFont="1" applyAlignment="1">
      <alignment horizontal="right"/>
      <protection/>
    </xf>
    <xf numFmtId="0" fontId="0" fillId="0" borderId="11" xfId="56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center" vertical="center"/>
    </xf>
    <xf numFmtId="49" fontId="0" fillId="0" borderId="11" xfId="56" applyNumberFormat="1" applyFont="1" applyFill="1" applyBorder="1" applyAlignment="1">
      <alignment horizontal="center" vertical="center"/>
      <protection/>
    </xf>
    <xf numFmtId="1" fontId="1" fillId="0" borderId="21" xfId="0" applyNumberFormat="1" applyFont="1" applyFill="1" applyBorder="1" applyAlignment="1">
      <alignment horizontal="center" vertical="center"/>
    </xf>
    <xf numFmtId="0" fontId="0" fillId="0" borderId="27" xfId="56" applyFont="1" applyFill="1" applyBorder="1" applyAlignment="1">
      <alignment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49" fontId="0" fillId="0" borderId="13" xfId="56" applyNumberFormat="1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 applyProtection="1">
      <alignment horizontal="center" vertical="center"/>
      <protection locked="0"/>
    </xf>
    <xf numFmtId="164" fontId="1" fillId="0" borderId="13" xfId="55" applyNumberFormat="1" applyFont="1" applyFill="1" applyBorder="1" applyAlignment="1" applyProtection="1">
      <alignment horizontal="center" vertical="center"/>
      <protection locked="0"/>
    </xf>
    <xf numFmtId="4" fontId="1" fillId="0" borderId="13" xfId="55" applyNumberFormat="1" applyFont="1" applyFill="1" applyBorder="1" applyAlignment="1" applyProtection="1">
      <alignment horizontal="center" vertical="center"/>
      <protection locked="0"/>
    </xf>
    <xf numFmtId="1" fontId="1" fillId="0" borderId="23" xfId="0" applyNumberFormat="1" applyFont="1" applyFill="1" applyBorder="1" applyAlignment="1">
      <alignment horizontal="center" vertical="center"/>
    </xf>
    <xf numFmtId="0" fontId="0" fillId="0" borderId="28" xfId="56" applyFont="1" applyFill="1" applyBorder="1" applyAlignment="1">
      <alignment horizontal="center" vertical="center"/>
      <protection/>
    </xf>
    <xf numFmtId="0" fontId="0" fillId="0" borderId="29" xfId="56" applyFont="1" applyFill="1" applyBorder="1" applyAlignment="1">
      <alignment vertical="center"/>
      <protection/>
    </xf>
    <xf numFmtId="49" fontId="0" fillId="0" borderId="13" xfId="0" applyNumberFormat="1" applyBorder="1" applyAlignment="1">
      <alignment horizontal="center" vertical="center"/>
    </xf>
    <xf numFmtId="0" fontId="0" fillId="0" borderId="13" xfId="56" applyFont="1" applyFill="1" applyBorder="1" applyAlignment="1">
      <alignment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49" fontId="0" fillId="0" borderId="15" xfId="56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 applyProtection="1">
      <alignment horizontal="center" vertical="center"/>
      <protection locked="0"/>
    </xf>
    <xf numFmtId="164" fontId="1" fillId="0" borderId="15" xfId="55" applyNumberFormat="1" applyFont="1" applyFill="1" applyBorder="1" applyAlignment="1" applyProtection="1">
      <alignment horizontal="center" vertical="center"/>
      <protection locked="0"/>
    </xf>
    <xf numFmtId="4" fontId="1" fillId="0" borderId="15" xfId="55" applyNumberFormat="1" applyFont="1" applyFill="1" applyBorder="1" applyAlignment="1" applyProtection="1">
      <alignment horizontal="center" vertical="center"/>
      <protection locked="0"/>
    </xf>
    <xf numFmtId="1" fontId="1" fillId="0" borderId="2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32" xfId="0" applyFont="1" applyFill="1" applyBorder="1" applyAlignment="1">
      <alignment horizontal="center" vertical="center"/>
    </xf>
    <xf numFmtId="0" fontId="0" fillId="0" borderId="20" xfId="56" applyFont="1" applyFill="1" applyBorder="1" applyAlignment="1">
      <alignment horizontal="center" vertical="center"/>
      <protection/>
    </xf>
    <xf numFmtId="3" fontId="1" fillId="0" borderId="31" xfId="54" applyNumberFormat="1" applyFont="1" applyFill="1" applyBorder="1" applyAlignment="1" applyProtection="1">
      <alignment horizontal="center" vertical="center"/>
      <protection locked="0"/>
    </xf>
    <xf numFmtId="164" fontId="1" fillId="0" borderId="31" xfId="54" applyNumberFormat="1" applyFont="1" applyFill="1" applyBorder="1" applyAlignment="1" applyProtection="1">
      <alignment horizontal="center" vertical="center"/>
      <protection locked="0"/>
    </xf>
    <xf numFmtId="4" fontId="1" fillId="0" borderId="31" xfId="54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49" fontId="1" fillId="0" borderId="15" xfId="50" applyNumberFormat="1" applyFont="1" applyBorder="1" applyAlignment="1">
      <alignment vertical="center"/>
      <protection/>
    </xf>
    <xf numFmtId="49" fontId="0" fillId="0" borderId="31" xfId="56" applyNumberFormat="1" applyFont="1" applyFill="1" applyBorder="1" applyAlignment="1">
      <alignment horizontal="center" vertical="center"/>
      <protection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3" fontId="1" fillId="0" borderId="15" xfId="54" applyNumberFormat="1" applyFont="1" applyFill="1" applyBorder="1" applyAlignment="1" applyProtection="1">
      <alignment horizontal="center" vertical="center"/>
      <protection locked="0"/>
    </xf>
    <xf numFmtId="164" fontId="1" fillId="0" borderId="15" xfId="54" applyNumberFormat="1" applyFont="1" applyFill="1" applyBorder="1" applyAlignment="1" applyProtection="1">
      <alignment horizontal="center" vertical="center"/>
      <protection locked="0"/>
    </xf>
    <xf numFmtId="4" fontId="1" fillId="0" borderId="15" xfId="54" applyNumberFormat="1" applyFont="1" applyFill="1" applyBorder="1" applyAlignment="1" applyProtection="1">
      <alignment horizontal="center" vertical="center"/>
      <protection locked="0"/>
    </xf>
    <xf numFmtId="0" fontId="0" fillId="0" borderId="35" xfId="56" applyFont="1" applyFill="1" applyBorder="1" applyAlignment="1">
      <alignment vertical="center"/>
      <protection/>
    </xf>
    <xf numFmtId="0" fontId="0" fillId="0" borderId="19" xfId="56" applyFont="1" applyFill="1" applyBorder="1" applyAlignment="1">
      <alignment vertical="center"/>
      <protection/>
    </xf>
    <xf numFmtId="0" fontId="0" fillId="0" borderId="34" xfId="56" applyFont="1" applyFill="1" applyBorder="1" applyAlignment="1">
      <alignment horizontal="center" vertical="center"/>
      <protection/>
    </xf>
    <xf numFmtId="0" fontId="0" fillId="0" borderId="34" xfId="56" applyFont="1" applyFill="1" applyBorder="1" applyAlignment="1">
      <alignment horizontal="left" vertical="center"/>
      <protection/>
    </xf>
    <xf numFmtId="0" fontId="0" fillId="0" borderId="36" xfId="56" applyFont="1" applyFill="1" applyBorder="1" applyAlignment="1">
      <alignment vertical="center"/>
      <protection/>
    </xf>
    <xf numFmtId="49" fontId="0" fillId="0" borderId="11" xfId="0" applyNumberFormat="1" applyBorder="1" applyAlignment="1">
      <alignment horizontal="center" vertical="center"/>
    </xf>
    <xf numFmtId="3" fontId="1" fillId="0" borderId="11" xfId="55" applyNumberFormat="1" applyFont="1" applyFill="1" applyBorder="1" applyAlignment="1" applyProtection="1">
      <alignment horizontal="center" vertical="center"/>
      <protection locked="0"/>
    </xf>
    <xf numFmtId="164" fontId="1" fillId="0" borderId="11" xfId="55" applyNumberFormat="1" applyFont="1" applyFill="1" applyBorder="1" applyAlignment="1" applyProtection="1">
      <alignment horizontal="center" vertical="center"/>
      <protection locked="0"/>
    </xf>
    <xf numFmtId="4" fontId="1" fillId="0" borderId="11" xfId="55" applyNumberFormat="1" applyFont="1" applyFill="1" applyBorder="1" applyAlignment="1" applyProtection="1">
      <alignment horizontal="center" vertical="center"/>
      <protection locked="0"/>
    </xf>
    <xf numFmtId="0" fontId="0" fillId="0" borderId="37" xfId="56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26" xfId="56" applyFont="1" applyFill="1" applyBorder="1" applyAlignment="1">
      <alignment vertical="center"/>
      <protection/>
    </xf>
    <xf numFmtId="49" fontId="0" fillId="0" borderId="15" xfId="0" applyNumberFormat="1" applyBorder="1" applyAlignment="1">
      <alignment horizontal="center" vertical="center"/>
    </xf>
    <xf numFmtId="165" fontId="16" fillId="0" borderId="38" xfId="56" applyNumberFormat="1" applyFont="1" applyFill="1" applyBorder="1" applyAlignment="1">
      <alignment horizontal="center" vertical="center"/>
      <protection/>
    </xf>
    <xf numFmtId="165" fontId="16" fillId="0" borderId="39" xfId="56" applyNumberFormat="1" applyFont="1" applyFill="1" applyBorder="1" applyAlignment="1">
      <alignment horizontal="center" vertical="center"/>
      <protection/>
    </xf>
    <xf numFmtId="0" fontId="0" fillId="0" borderId="33" xfId="56" applyFont="1" applyFill="1" applyBorder="1" applyAlignment="1">
      <alignment horizontal="center" vertical="center"/>
      <protection/>
    </xf>
    <xf numFmtId="49" fontId="1" fillId="0" borderId="20" xfId="50" applyNumberFormat="1" applyFont="1" applyFill="1" applyBorder="1" applyAlignment="1">
      <alignment vertical="center"/>
      <protection/>
    </xf>
    <xf numFmtId="0" fontId="0" fillId="0" borderId="36" xfId="0" applyFont="1" applyFill="1" applyBorder="1" applyAlignment="1">
      <alignment vertical="center"/>
    </xf>
    <xf numFmtId="49" fontId="0" fillId="0" borderId="13" xfId="56" applyNumberFormat="1" applyFont="1" applyFill="1" applyBorder="1" applyAlignment="1">
      <alignment horizontal="left" vertical="center"/>
      <protection/>
    </xf>
    <xf numFmtId="165" fontId="16" fillId="0" borderId="40" xfId="56" applyNumberFormat="1" applyFont="1" applyFill="1" applyBorder="1" applyAlignment="1">
      <alignment horizontal="center" vertical="center"/>
      <protection/>
    </xf>
    <xf numFmtId="49" fontId="1" fillId="0" borderId="31" xfId="51" applyNumberFormat="1" applyBorder="1" applyAlignment="1">
      <alignment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56" applyFont="1" applyFill="1" applyBorder="1" applyAlignment="1">
      <alignment vertical="center"/>
      <protection/>
    </xf>
    <xf numFmtId="49" fontId="19" fillId="0" borderId="0" xfId="52" applyNumberFormat="1" applyFont="1" applyBorder="1" applyAlignment="1">
      <alignment horizontal="center"/>
      <protection/>
    </xf>
    <xf numFmtId="49" fontId="20" fillId="0" borderId="0" xfId="52" applyNumberFormat="1" applyFont="1" applyBorder="1" applyAlignment="1">
      <alignment horizontal="center"/>
      <protection/>
    </xf>
    <xf numFmtId="0" fontId="8" fillId="0" borderId="0" xfId="36" applyNumberFormat="1" applyFill="1" applyBorder="1" applyAlignment="1" applyProtection="1">
      <alignment horizontal="center"/>
      <protection/>
    </xf>
    <xf numFmtId="0" fontId="22" fillId="0" borderId="0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11" fillId="32" borderId="16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42" xfId="0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horizontal="center" vertical="center"/>
    </xf>
    <xf numFmtId="0" fontId="11" fillId="32" borderId="4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11" xfId="0" applyNumberFormat="1" applyFont="1" applyBorder="1" applyAlignment="1">
      <alignment/>
    </xf>
    <xf numFmtId="0" fontId="11" fillId="32" borderId="41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12" fillId="0" borderId="13" xfId="0" applyFont="1" applyBorder="1" applyAlignment="1">
      <alignment/>
    </xf>
    <xf numFmtId="49" fontId="11" fillId="0" borderId="12" xfId="0" applyNumberFormat="1" applyFont="1" applyBorder="1" applyAlignment="1">
      <alignment/>
    </xf>
    <xf numFmtId="0" fontId="12" fillId="0" borderId="27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49" fontId="12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12" fillId="0" borderId="22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1" fillId="32" borderId="46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49" fontId="12" fillId="0" borderId="29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48" xfId="0" applyFont="1" applyBorder="1" applyAlignment="1">
      <alignment/>
    </xf>
    <xf numFmtId="0" fontId="11" fillId="32" borderId="17" xfId="0" applyFont="1" applyFill="1" applyBorder="1" applyAlignment="1">
      <alignment horizontal="center" vertical="center"/>
    </xf>
    <xf numFmtId="0" fontId="11" fillId="32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23" fillId="0" borderId="22" xfId="0" applyFont="1" applyBorder="1" applyAlignment="1">
      <alignment/>
    </xf>
    <xf numFmtId="0" fontId="11" fillId="0" borderId="14" xfId="0" applyFont="1" applyBorder="1" applyAlignment="1">
      <alignment/>
    </xf>
    <xf numFmtId="49" fontId="12" fillId="0" borderId="15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23" fillId="0" borderId="23" xfId="0" applyFont="1" applyBorder="1" applyAlignment="1">
      <alignment/>
    </xf>
    <xf numFmtId="0" fontId="12" fillId="0" borderId="51" xfId="0" applyFont="1" applyBorder="1" applyAlignment="1">
      <alignment/>
    </xf>
    <xf numFmtId="0" fontId="0" fillId="0" borderId="12" xfId="0" applyBorder="1" applyAlignment="1">
      <alignment/>
    </xf>
    <xf numFmtId="49" fontId="12" fillId="0" borderId="13" xfId="0" applyNumberFormat="1" applyFont="1" applyBorder="1" applyAlignment="1">
      <alignment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35" xfId="0" applyFont="1" applyFill="1" applyBorder="1" applyAlignment="1">
      <alignment horizontal="center" vertical="center" wrapText="1"/>
    </xf>
    <xf numFmtId="0" fontId="11" fillId="32" borderId="52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49" fontId="12" fillId="0" borderId="19" xfId="0" applyNumberFormat="1" applyFont="1" applyBorder="1" applyAlignment="1">
      <alignment/>
    </xf>
    <xf numFmtId="49" fontId="12" fillId="0" borderId="26" xfId="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54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5" xfId="0" applyFont="1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5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57" xfId="0" applyFont="1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Borohr_ 2003k_Lo-17 - Celkové výsledky 2012" xfId="48"/>
    <cellStyle name="normální_borohradekmicr2006" xfId="49"/>
    <cellStyle name="normální_F4-A jun" xfId="50"/>
    <cellStyle name="normální_F4-A sen" xfId="51"/>
    <cellStyle name="normální_netolice2005" xfId="52"/>
    <cellStyle name="normální_Regatta_vysl" xfId="53"/>
    <cellStyle name="normální_Regatta_vysl_06" xfId="54"/>
    <cellStyle name="normální_Regatta_vysl_06_výsledková listina 2008 - 1 soutěž" xfId="55"/>
    <cellStyle name="normální_St_listiny" xfId="56"/>
    <cellStyle name="Poznámka" xfId="57"/>
    <cellStyle name="Percent" xfId="58"/>
    <cellStyle name="Propojená buňka" xfId="59"/>
    <cellStyle name="Followed Hyperlink" xfId="60"/>
    <cellStyle name="Správně" xfId="61"/>
    <cellStyle name="Text upozornění" xfId="62"/>
    <cellStyle name="Vstup" xfId="63"/>
    <cellStyle name="Výpočet" xfId="64"/>
    <cellStyle name="Výstup" xfId="65"/>
    <cellStyle name="Vysvětlující text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847725</xdr:colOff>
      <xdr:row>3</xdr:row>
      <xdr:rowOff>0</xdr:rowOff>
    </xdr:from>
    <xdr:to>
      <xdr:col>4</xdr:col>
      <xdr:colOff>2057400</xdr:colOff>
      <xdr:row>10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800100"/>
          <a:ext cx="1209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152400</xdr:rowOff>
    </xdr:from>
    <xdr:to>
      <xdr:col>5</xdr:col>
      <xdr:colOff>57150</xdr:colOff>
      <xdr:row>62</xdr:row>
      <xdr:rowOff>57150</xdr:rowOff>
    </xdr:to>
    <xdr:pic>
      <xdr:nvPicPr>
        <xdr:cNvPr id="2" name="Obrázek 123"/>
        <xdr:cNvPicPr preferRelativeResize="1">
          <a:picLocks noChangeAspect="1"/>
        </xdr:cNvPicPr>
      </xdr:nvPicPr>
      <xdr:blipFill>
        <a:blip r:embed="rId2"/>
        <a:srcRect r="9370" b="73741"/>
        <a:stretch>
          <a:fillRect/>
        </a:stretch>
      </xdr:blipFill>
      <xdr:spPr>
        <a:xfrm>
          <a:off x="0" y="8953500"/>
          <a:ext cx="67437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88" t="s">
        <v>153</v>
      </c>
      <c r="B1" s="188"/>
      <c r="C1" s="188"/>
      <c r="D1" s="188"/>
      <c r="E1" s="188"/>
    </row>
    <row r="2" spans="1:15" ht="20.25">
      <c r="A2" s="189" t="s">
        <v>154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9" ht="16.5">
      <c r="A3" s="2"/>
      <c r="B3" s="3"/>
      <c r="C3" s="2"/>
      <c r="D3" s="2"/>
      <c r="E3" s="104"/>
      <c r="H3" s="39"/>
      <c r="I3" s="39"/>
    </row>
    <row r="4" spans="1:9" ht="14.25">
      <c r="A4" s="105" t="s">
        <v>0</v>
      </c>
      <c r="B4" s="4"/>
      <c r="C4" s="106" t="s">
        <v>155</v>
      </c>
      <c r="D4" s="107"/>
      <c r="E4" s="107"/>
      <c r="H4" s="40"/>
      <c r="I4" s="40"/>
    </row>
    <row r="5" spans="1:9" ht="14.25">
      <c r="A5" s="105" t="s">
        <v>1</v>
      </c>
      <c r="B5" s="4"/>
      <c r="C5" s="108" t="s">
        <v>115</v>
      </c>
      <c r="D5" s="107"/>
      <c r="E5" s="107"/>
      <c r="H5" s="39"/>
      <c r="I5" s="39"/>
    </row>
    <row r="6" spans="1:9" ht="14.25">
      <c r="A6" s="105" t="s">
        <v>2</v>
      </c>
      <c r="B6" s="4"/>
      <c r="C6" s="108" t="s">
        <v>3</v>
      </c>
      <c r="D6" s="107"/>
      <c r="E6" s="107"/>
      <c r="H6" s="40"/>
      <c r="I6" s="40"/>
    </row>
    <row r="7" spans="1:9" ht="14.25">
      <c r="A7" s="105" t="s">
        <v>4</v>
      </c>
      <c r="B7" s="4"/>
      <c r="C7" s="107" t="s">
        <v>163</v>
      </c>
      <c r="D7" s="107"/>
      <c r="E7" s="107"/>
      <c r="H7" s="39"/>
      <c r="I7" s="39"/>
    </row>
    <row r="8" spans="1:9" ht="14.25">
      <c r="A8" s="105"/>
      <c r="B8" s="4"/>
      <c r="C8" s="108"/>
      <c r="D8" s="107"/>
      <c r="E8" s="107"/>
      <c r="H8" s="40"/>
      <c r="I8" s="40"/>
    </row>
    <row r="9" spans="1:9" ht="14.25">
      <c r="A9" s="105" t="s">
        <v>5</v>
      </c>
      <c r="B9" s="108"/>
      <c r="C9" s="109" t="s">
        <v>167</v>
      </c>
      <c r="D9" s="107"/>
      <c r="E9" s="110"/>
      <c r="H9" s="39"/>
      <c r="I9" s="39"/>
    </row>
    <row r="10" spans="1:9" ht="14.25">
      <c r="A10" s="105" t="s">
        <v>6</v>
      </c>
      <c r="B10" s="108"/>
      <c r="C10" s="107" t="s">
        <v>168</v>
      </c>
      <c r="D10" s="107"/>
      <c r="E10" s="108"/>
      <c r="H10" s="40"/>
      <c r="I10" s="40"/>
    </row>
    <row r="11" spans="1:9" ht="14.25">
      <c r="A11" s="5" t="s">
        <v>7</v>
      </c>
      <c r="B11" s="108"/>
      <c r="C11" s="107" t="s">
        <v>163</v>
      </c>
      <c r="D11" s="111"/>
      <c r="E11" s="112"/>
      <c r="H11" s="41"/>
      <c r="I11" s="41"/>
    </row>
    <row r="12" spans="1:9" ht="14.25">
      <c r="A12" s="5"/>
      <c r="B12" s="108"/>
      <c r="C12" s="109"/>
      <c r="D12" s="113"/>
      <c r="E12" s="114"/>
      <c r="H12" s="41"/>
      <c r="I12" s="41"/>
    </row>
    <row r="13" spans="1:9" ht="14.25">
      <c r="A13" s="105" t="s">
        <v>8</v>
      </c>
      <c r="B13" s="108"/>
      <c r="C13" s="109" t="s">
        <v>116</v>
      </c>
      <c r="D13" s="109"/>
      <c r="E13" s="110" t="s">
        <v>79</v>
      </c>
      <c r="H13" s="41"/>
      <c r="I13" s="41"/>
    </row>
    <row r="14" spans="1:5" ht="14.25">
      <c r="A14" s="105" t="s">
        <v>10</v>
      </c>
      <c r="B14" s="108" t="s">
        <v>139</v>
      </c>
      <c r="C14" s="109" t="s">
        <v>119</v>
      </c>
      <c r="D14" s="109"/>
      <c r="E14" s="110" t="s">
        <v>99</v>
      </c>
    </row>
    <row r="15" spans="1:10" ht="15">
      <c r="A15" s="105" t="s">
        <v>11</v>
      </c>
      <c r="B15" s="108" t="s">
        <v>12</v>
      </c>
      <c r="C15" s="109" t="s">
        <v>160</v>
      </c>
      <c r="D15" s="109"/>
      <c r="E15" s="110" t="s">
        <v>106</v>
      </c>
      <c r="H15" s="79"/>
      <c r="I15" s="79"/>
      <c r="J15" s="80"/>
    </row>
    <row r="16" spans="1:10" ht="15">
      <c r="A16" s="105" t="s">
        <v>66</v>
      </c>
      <c r="B16" s="108" t="s">
        <v>64</v>
      </c>
      <c r="C16" s="21" t="s">
        <v>118</v>
      </c>
      <c r="D16" s="109"/>
      <c r="E16" s="110" t="s">
        <v>101</v>
      </c>
      <c r="H16" s="79"/>
      <c r="I16" s="79"/>
      <c r="J16" s="80"/>
    </row>
    <row r="17" spans="1:10" ht="15">
      <c r="A17" s="105"/>
      <c r="B17" s="108"/>
      <c r="C17" s="21"/>
      <c r="D17" s="109"/>
      <c r="E17" s="110"/>
      <c r="H17" s="79"/>
      <c r="I17" s="79"/>
      <c r="J17" s="80"/>
    </row>
    <row r="18" spans="1:5" ht="14.25">
      <c r="A18" s="115" t="s">
        <v>13</v>
      </c>
      <c r="B18" s="108"/>
      <c r="C18" s="109"/>
      <c r="D18" s="109"/>
      <c r="E18" s="110"/>
    </row>
    <row r="19" spans="1:5" ht="14.25">
      <c r="A19" s="105" t="s">
        <v>14</v>
      </c>
      <c r="B19" s="108" t="s">
        <v>141</v>
      </c>
      <c r="C19" s="109" t="s">
        <v>174</v>
      </c>
      <c r="D19" s="109"/>
      <c r="E19" s="110" t="s">
        <v>102</v>
      </c>
    </row>
    <row r="20" spans="1:5" ht="14.25">
      <c r="A20" s="105"/>
      <c r="B20" s="108" t="s">
        <v>140</v>
      </c>
      <c r="C20" s="109" t="s">
        <v>161</v>
      </c>
      <c r="D20" s="109"/>
      <c r="E20" s="110" t="s">
        <v>103</v>
      </c>
    </row>
    <row r="21" spans="1:5" ht="14.25">
      <c r="A21" s="105"/>
      <c r="B21" s="108"/>
      <c r="C21" s="109"/>
      <c r="D21" s="109"/>
      <c r="E21" s="110"/>
    </row>
    <row r="22" spans="1:5" ht="14.25">
      <c r="A22" s="105"/>
      <c r="B22" s="108"/>
      <c r="C22" s="109"/>
      <c r="D22" s="109"/>
      <c r="E22" s="110"/>
    </row>
    <row r="23" spans="1:5" ht="14.25">
      <c r="A23" s="105"/>
      <c r="B23" s="108"/>
      <c r="C23" s="109"/>
      <c r="D23" s="109"/>
      <c r="E23" s="110"/>
    </row>
    <row r="24" spans="1:5" ht="14.25">
      <c r="A24" s="105" t="s">
        <v>15</v>
      </c>
      <c r="B24" s="108" t="s">
        <v>166</v>
      </c>
      <c r="C24" s="109" t="s">
        <v>182</v>
      </c>
      <c r="D24" s="109"/>
      <c r="E24" s="110" t="s">
        <v>107</v>
      </c>
    </row>
    <row r="25" spans="1:5" ht="14.25">
      <c r="A25" s="105"/>
      <c r="B25" s="108"/>
      <c r="C25" s="21" t="s">
        <v>120</v>
      </c>
      <c r="D25" s="109"/>
      <c r="E25" s="110" t="s">
        <v>104</v>
      </c>
    </row>
    <row r="26" spans="1:5" ht="14.25">
      <c r="A26" s="105"/>
      <c r="B26" s="108"/>
      <c r="C26" s="109" t="s">
        <v>175</v>
      </c>
      <c r="D26" s="109"/>
      <c r="E26" s="110" t="s">
        <v>109</v>
      </c>
    </row>
    <row r="27" spans="1:5" ht="14.25">
      <c r="A27" s="105"/>
      <c r="B27" s="108"/>
      <c r="C27" s="109" t="s">
        <v>117</v>
      </c>
      <c r="D27" s="109"/>
      <c r="E27" s="110" t="s">
        <v>106</v>
      </c>
    </row>
    <row r="28" spans="1:5" ht="14.25">
      <c r="A28" s="105"/>
      <c r="B28" s="108"/>
      <c r="C28" s="109"/>
      <c r="D28" s="109"/>
      <c r="E28" s="110"/>
    </row>
    <row r="29" spans="1:5" ht="14.25">
      <c r="A29" s="105" t="s">
        <v>65</v>
      </c>
      <c r="B29" s="108" t="s">
        <v>64</v>
      </c>
      <c r="C29" s="21" t="s">
        <v>162</v>
      </c>
      <c r="D29" s="109"/>
      <c r="E29" s="110" t="s">
        <v>109</v>
      </c>
    </row>
    <row r="30" spans="1:4" ht="14.25">
      <c r="A30" s="105"/>
      <c r="B30" s="108"/>
      <c r="D30" s="109"/>
    </row>
    <row r="31" spans="1:5" ht="14.25">
      <c r="A31" s="115" t="s">
        <v>16</v>
      </c>
      <c r="B31" s="116"/>
      <c r="C31" s="76" t="s">
        <v>158</v>
      </c>
      <c r="D31" s="78"/>
      <c r="E31" s="77"/>
    </row>
    <row r="32" spans="1:5" ht="14.25">
      <c r="A32" s="115"/>
      <c r="B32" s="117"/>
      <c r="C32" s="76"/>
      <c r="D32" s="78"/>
      <c r="E32" s="77"/>
    </row>
    <row r="33" spans="1:8" ht="14.25">
      <c r="A33" s="105" t="s">
        <v>17</v>
      </c>
      <c r="B33" s="108"/>
      <c r="C33" s="109" t="s">
        <v>165</v>
      </c>
      <c r="D33" s="109"/>
      <c r="E33" s="109"/>
      <c r="F33" s="21"/>
      <c r="G33" s="78"/>
      <c r="H33" s="77"/>
    </row>
    <row r="34" spans="1:5" ht="14.25">
      <c r="A34" s="105"/>
      <c r="B34" s="108"/>
      <c r="C34" s="109" t="s">
        <v>176</v>
      </c>
      <c r="D34" s="51"/>
      <c r="E34" s="109"/>
    </row>
    <row r="35" spans="1:5" ht="14.25">
      <c r="A35" s="105"/>
      <c r="B35" s="108"/>
      <c r="C35" s="109" t="s">
        <v>177</v>
      </c>
      <c r="D35" s="51"/>
      <c r="E35" s="109"/>
    </row>
    <row r="36" spans="1:5" ht="14.25">
      <c r="A36" s="105" t="s">
        <v>18</v>
      </c>
      <c r="B36" s="108"/>
      <c r="C36" s="192" t="s">
        <v>178</v>
      </c>
      <c r="D36" s="192"/>
      <c r="E36" s="192"/>
    </row>
    <row r="37" spans="1:5" ht="14.25">
      <c r="A37" s="105"/>
      <c r="B37" s="105"/>
      <c r="C37" s="192" t="s">
        <v>179</v>
      </c>
      <c r="D37" s="192"/>
      <c r="E37" s="192"/>
    </row>
    <row r="38" spans="1:5" ht="14.25">
      <c r="A38" s="105"/>
      <c r="B38" s="108"/>
      <c r="C38" s="192" t="s">
        <v>180</v>
      </c>
      <c r="D38" s="192"/>
      <c r="E38" s="192"/>
    </row>
    <row r="39" spans="1:5" ht="14.25">
      <c r="A39" s="105"/>
      <c r="B39" s="105"/>
      <c r="C39" s="118"/>
      <c r="D39" s="118"/>
      <c r="E39" s="118"/>
    </row>
    <row r="40" spans="1:5" ht="14.25">
      <c r="A40" s="105" t="s">
        <v>19</v>
      </c>
      <c r="B40" s="105"/>
      <c r="C40" s="193" t="s">
        <v>181</v>
      </c>
      <c r="D40" s="193"/>
      <c r="E40" s="193"/>
    </row>
    <row r="41" spans="1:5" ht="14.25">
      <c r="A41" s="105"/>
      <c r="B41" s="105"/>
      <c r="C41" s="105"/>
      <c r="D41" s="105"/>
      <c r="E41" s="105"/>
    </row>
    <row r="42" spans="1:5" ht="14.25">
      <c r="A42" s="108" t="s">
        <v>20</v>
      </c>
      <c r="B42" s="105"/>
      <c r="C42" s="105"/>
      <c r="D42" s="105"/>
      <c r="E42" s="105"/>
    </row>
    <row r="43" spans="1:5" ht="14.25">
      <c r="A43" s="108" t="s">
        <v>121</v>
      </c>
      <c r="B43" s="105"/>
      <c r="C43" s="105"/>
      <c r="D43" s="105"/>
      <c r="E43" s="105"/>
    </row>
    <row r="44" spans="1:5" ht="14.25">
      <c r="A44" s="108"/>
      <c r="B44" s="105"/>
      <c r="C44" s="105"/>
      <c r="D44" s="105"/>
      <c r="E44" s="105"/>
    </row>
    <row r="45" spans="1:5" ht="14.25">
      <c r="A45" s="6" t="s">
        <v>21</v>
      </c>
      <c r="B45" s="105"/>
      <c r="C45" s="105"/>
      <c r="D45" s="105"/>
      <c r="E45" s="105"/>
    </row>
    <row r="46" spans="1:5" ht="16.5">
      <c r="A46" s="6" t="s">
        <v>22</v>
      </c>
      <c r="B46" s="119"/>
      <c r="C46" s="119"/>
      <c r="D46" s="119"/>
      <c r="E46" s="119"/>
    </row>
    <row r="47" spans="1:5" ht="12.75">
      <c r="A47" s="191" t="s">
        <v>164</v>
      </c>
      <c r="B47" s="191"/>
      <c r="C47" s="191"/>
      <c r="D47" s="191"/>
      <c r="E47" s="191"/>
    </row>
    <row r="48" spans="1:5" ht="12.75" customHeight="1">
      <c r="A48" s="191"/>
      <c r="B48" s="191"/>
      <c r="C48" s="191"/>
      <c r="D48" s="191"/>
      <c r="E48" s="191"/>
    </row>
    <row r="49" spans="1:5" ht="12.75" customHeight="1">
      <c r="A49" s="190"/>
      <c r="B49" s="190"/>
      <c r="C49" s="190"/>
      <c r="D49" s="190"/>
      <c r="E49" s="190"/>
    </row>
    <row r="50" spans="1:5" ht="12.75">
      <c r="A50" s="190"/>
      <c r="B50" s="190"/>
      <c r="C50" s="190"/>
      <c r="D50" s="190"/>
      <c r="E50" s="190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</sheetData>
  <sheetProtection/>
  <mergeCells count="10">
    <mergeCell ref="A1:E1"/>
    <mergeCell ref="A2:E2"/>
    <mergeCell ref="A50:E50"/>
    <mergeCell ref="A47:E48"/>
    <mergeCell ref="A49:E49"/>
    <mergeCell ref="F2:O2"/>
    <mergeCell ref="C37:E37"/>
    <mergeCell ref="C36:E36"/>
    <mergeCell ref="C40:E40"/>
    <mergeCell ref="C38:E3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PageLayoutView="0" workbookViewId="0" topLeftCell="A7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875" style="0" bestFit="1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210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3" ht="19.5" customHeight="1">
      <c r="A3" s="217" t="s">
        <v>46</v>
      </c>
      <c r="B3" s="217"/>
      <c r="C3" s="20"/>
      <c r="D3" s="7"/>
      <c r="E3" s="7"/>
      <c r="F3" s="7"/>
      <c r="G3" s="7"/>
      <c r="H3" s="7"/>
      <c r="I3" s="7"/>
      <c r="J3" s="7"/>
      <c r="K3" s="7"/>
      <c r="L3" s="69"/>
      <c r="M3" s="7"/>
      <c r="N3" s="7"/>
      <c r="O3" s="7"/>
      <c r="P3" s="31"/>
      <c r="Q3" s="32"/>
      <c r="R3" s="7"/>
      <c r="S3" s="7"/>
      <c r="T3" s="7"/>
      <c r="U3" s="7"/>
      <c r="V3" s="7"/>
      <c r="W3" s="7"/>
    </row>
    <row r="4" spans="1:23" ht="19.5" customHeight="1">
      <c r="A4" s="217"/>
      <c r="B4" s="217"/>
      <c r="C4" s="2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8"/>
      <c r="Q4" s="33"/>
      <c r="R4" s="7"/>
      <c r="S4" s="7"/>
      <c r="T4" s="7"/>
      <c r="U4" s="7"/>
      <c r="V4" s="7"/>
      <c r="W4" s="7"/>
    </row>
    <row r="5" spans="27:28" ht="12" customHeight="1" thickBot="1">
      <c r="AA5" s="8"/>
      <c r="AB5" s="8"/>
    </row>
    <row r="6" spans="1:30" s="71" customFormat="1" ht="15" customHeight="1" thickBot="1">
      <c r="A6" s="197" t="s">
        <v>23</v>
      </c>
      <c r="B6" s="195" t="s">
        <v>24</v>
      </c>
      <c r="C6" s="195" t="s">
        <v>9</v>
      </c>
      <c r="D6" s="195" t="s">
        <v>25</v>
      </c>
      <c r="E6" s="195" t="s">
        <v>26</v>
      </c>
      <c r="F6" s="195" t="s">
        <v>27</v>
      </c>
      <c r="G6" s="22" t="s">
        <v>95</v>
      </c>
      <c r="H6" s="22" t="s">
        <v>47</v>
      </c>
      <c r="I6" s="23" t="s">
        <v>48</v>
      </c>
      <c r="J6" s="63" t="s">
        <v>49</v>
      </c>
      <c r="K6" s="63" t="s">
        <v>60</v>
      </c>
      <c r="L6" s="220" t="s">
        <v>94</v>
      </c>
      <c r="M6" s="221"/>
      <c r="N6" s="221"/>
      <c r="O6" s="222"/>
      <c r="P6" s="232" t="s">
        <v>50</v>
      </c>
      <c r="Q6" s="232"/>
      <c r="R6" s="233"/>
      <c r="S6" s="234" t="s">
        <v>91</v>
      </c>
      <c r="T6" s="235"/>
      <c r="U6" s="235"/>
      <c r="V6" s="235"/>
      <c r="W6" s="235"/>
      <c r="X6" s="235"/>
      <c r="Y6" s="203" t="s">
        <v>92</v>
      </c>
      <c r="Z6" s="198" t="s">
        <v>30</v>
      </c>
      <c r="AA6" s="70"/>
      <c r="AB6" s="236" t="s">
        <v>71</v>
      </c>
      <c r="AD6" s="72"/>
    </row>
    <row r="7" spans="1:30" s="71" customFormat="1" ht="15" customHeight="1" thickBot="1">
      <c r="A7" s="197"/>
      <c r="B7" s="195"/>
      <c r="C7" s="195"/>
      <c r="D7" s="195"/>
      <c r="E7" s="195"/>
      <c r="F7" s="195"/>
      <c r="G7" s="24" t="s">
        <v>51</v>
      </c>
      <c r="H7" s="24" t="s">
        <v>61</v>
      </c>
      <c r="I7" s="24" t="s">
        <v>52</v>
      </c>
      <c r="J7" s="67" t="s">
        <v>93</v>
      </c>
      <c r="K7" s="66">
        <f>(AVERAGE(G8:G16)*POWER(AVERAGE(H8:H16),1/2))/POWER(AVERAGE(I8:I16),1/3)</f>
        <v>355.2941924969704</v>
      </c>
      <c r="L7" s="73" t="s">
        <v>31</v>
      </c>
      <c r="M7" s="73" t="s">
        <v>32</v>
      </c>
      <c r="N7" s="73" t="s">
        <v>33</v>
      </c>
      <c r="O7" s="25" t="s">
        <v>29</v>
      </c>
      <c r="P7" s="25" t="s">
        <v>53</v>
      </c>
      <c r="Q7" s="25" t="s">
        <v>54</v>
      </c>
      <c r="R7" s="26" t="s">
        <v>55</v>
      </c>
      <c r="S7" s="74" t="s">
        <v>85</v>
      </c>
      <c r="T7" s="75" t="s">
        <v>86</v>
      </c>
      <c r="U7" s="73" t="s">
        <v>87</v>
      </c>
      <c r="V7" s="73" t="s">
        <v>90</v>
      </c>
      <c r="W7" s="73" t="s">
        <v>88</v>
      </c>
      <c r="X7" s="73" t="s">
        <v>89</v>
      </c>
      <c r="Y7" s="203"/>
      <c r="Z7" s="198"/>
      <c r="AA7" s="70"/>
      <c r="AB7" s="236"/>
      <c r="AD7" s="72"/>
    </row>
    <row r="8" spans="1:30" ht="15" customHeight="1">
      <c r="A8" s="42">
        <v>1</v>
      </c>
      <c r="B8" s="164" t="s">
        <v>123</v>
      </c>
      <c r="C8" s="157" t="s">
        <v>124</v>
      </c>
      <c r="D8" s="158" t="s">
        <v>72</v>
      </c>
      <c r="E8" s="181" t="s">
        <v>125</v>
      </c>
      <c r="F8" s="122" t="s">
        <v>126</v>
      </c>
      <c r="G8" s="82">
        <v>1000</v>
      </c>
      <c r="H8" s="83">
        <v>0.668</v>
      </c>
      <c r="I8" s="84">
        <v>14.7</v>
      </c>
      <c r="J8" s="60">
        <f aca="true" t="shared" si="0" ref="J8:J16">G8*SQRT(H8)/($K$7*POWER(I8,1/3))</f>
        <v>0.9390621675156852</v>
      </c>
      <c r="K8" s="85">
        <f aca="true" t="shared" si="1" ref="K8:K16">ROUND(IF(J8&gt;1,J8/J8^(2*LOG10(J8)),J8*J8^(2*LOG10(J8))),5)</f>
        <v>0.94229</v>
      </c>
      <c r="L8" s="86" t="s">
        <v>145</v>
      </c>
      <c r="M8" s="86" t="s">
        <v>144</v>
      </c>
      <c r="N8" s="86" t="s">
        <v>143</v>
      </c>
      <c r="O8" s="87">
        <v>95</v>
      </c>
      <c r="P8" s="88">
        <v>2361</v>
      </c>
      <c r="Q8" s="88">
        <v>2137</v>
      </c>
      <c r="R8" s="89">
        <v>2180</v>
      </c>
      <c r="S8" s="90">
        <f aca="true" t="shared" si="2" ref="S8:S16">K8*P8</f>
        <v>2224.74669</v>
      </c>
      <c r="T8" s="91">
        <f aca="true" t="shared" si="3" ref="T8:T16">ROUND((MIN($S$8:$S$16)/S8)*50,3)</f>
        <v>50</v>
      </c>
      <c r="U8" s="52">
        <f aca="true" t="shared" si="4" ref="U8:U16">K8*Q8</f>
        <v>2013.67373</v>
      </c>
      <c r="V8" s="91">
        <f aca="true" t="shared" si="5" ref="V8:V16">ROUND((MIN($U$8:$U$16)/U8)*50,3)</f>
        <v>50</v>
      </c>
      <c r="W8" s="52">
        <f aca="true" t="shared" si="6" ref="W8:W16">K8*R8</f>
        <v>2054.1922</v>
      </c>
      <c r="X8" s="178">
        <f aca="true" t="shared" si="7" ref="X8:X16">ROUND((MIN($W$8:$W$16)/W8)*50,3)</f>
        <v>50</v>
      </c>
      <c r="Y8" s="92">
        <f aca="true" t="shared" si="8" ref="Y8:Y16">ROUND(O8+T8+V8+X8-(MIN(T8,V8,X8)),3)</f>
        <v>195</v>
      </c>
      <c r="Z8" s="44" t="e">
        <f>VLOOKUP($A$8:$A$86,#REF!,2)</f>
        <v>#REF!</v>
      </c>
      <c r="AA8" s="8"/>
      <c r="AB8" s="35">
        <f aca="true" t="shared" si="9" ref="AB8:AB16">MIN(T8,V8,X8)</f>
        <v>50</v>
      </c>
      <c r="AD8" s="37"/>
    </row>
    <row r="9" spans="1:30" ht="15" customHeight="1">
      <c r="A9" s="36">
        <v>2</v>
      </c>
      <c r="B9" s="136" t="s">
        <v>58</v>
      </c>
      <c r="C9" s="149" t="s">
        <v>59</v>
      </c>
      <c r="D9" s="141" t="s">
        <v>72</v>
      </c>
      <c r="E9" s="134" t="s">
        <v>67</v>
      </c>
      <c r="F9" s="135" t="s">
        <v>40</v>
      </c>
      <c r="G9" s="27">
        <v>1045</v>
      </c>
      <c r="H9" s="28">
        <v>1.036</v>
      </c>
      <c r="I9" s="29">
        <v>11.03</v>
      </c>
      <c r="J9" s="61">
        <f t="shared" si="0"/>
        <v>1.3448779978475012</v>
      </c>
      <c r="K9" s="68">
        <f t="shared" si="1"/>
        <v>1.24613</v>
      </c>
      <c r="L9" s="53">
        <v>92</v>
      </c>
      <c r="M9" s="53">
        <v>95</v>
      </c>
      <c r="N9" s="53">
        <v>96</v>
      </c>
      <c r="O9" s="54">
        <f>AVERAGE(L9:N9)</f>
        <v>94.33333333333333</v>
      </c>
      <c r="P9" s="55">
        <v>2475</v>
      </c>
      <c r="Q9" s="55">
        <v>2272</v>
      </c>
      <c r="R9" s="56">
        <v>2488</v>
      </c>
      <c r="S9" s="57">
        <f t="shared" si="2"/>
        <v>3084.17175</v>
      </c>
      <c r="T9" s="64">
        <f t="shared" si="3"/>
        <v>36.067</v>
      </c>
      <c r="U9" s="58">
        <f t="shared" si="4"/>
        <v>2831.20736</v>
      </c>
      <c r="V9" s="64">
        <f t="shared" si="5"/>
        <v>35.562</v>
      </c>
      <c r="W9" s="58">
        <f t="shared" si="6"/>
        <v>3100.37144</v>
      </c>
      <c r="X9" s="183">
        <f t="shared" si="7"/>
        <v>33.128</v>
      </c>
      <c r="Y9" s="65">
        <f t="shared" si="8"/>
        <v>165.962</v>
      </c>
      <c r="Z9" s="46" t="e">
        <f>VLOOKUP($A$8:$A$86,#REF!,2)</f>
        <v>#REF!</v>
      </c>
      <c r="AA9" s="8"/>
      <c r="AB9" s="35">
        <f t="shared" si="9"/>
        <v>33.128</v>
      </c>
      <c r="AD9" s="37"/>
    </row>
    <row r="10" spans="1:30" ht="15" customHeight="1">
      <c r="A10" s="36">
        <v>3</v>
      </c>
      <c r="B10" s="124" t="s">
        <v>132</v>
      </c>
      <c r="C10" s="150" t="s">
        <v>133</v>
      </c>
      <c r="D10" s="141" t="s">
        <v>45</v>
      </c>
      <c r="E10" s="134" t="s">
        <v>134</v>
      </c>
      <c r="F10" s="135" t="s">
        <v>135</v>
      </c>
      <c r="G10" s="151">
        <v>970</v>
      </c>
      <c r="H10" s="152">
        <v>0.39</v>
      </c>
      <c r="I10" s="153">
        <v>3.36</v>
      </c>
      <c r="J10" s="61">
        <f t="shared" si="0"/>
        <v>1.1383334642556622</v>
      </c>
      <c r="K10" s="68">
        <f t="shared" si="1"/>
        <v>1.12186</v>
      </c>
      <c r="L10" s="53" t="s">
        <v>183</v>
      </c>
      <c r="M10" s="53" t="s">
        <v>184</v>
      </c>
      <c r="N10" s="53" t="s">
        <v>185</v>
      </c>
      <c r="O10" s="54">
        <v>49</v>
      </c>
      <c r="P10" s="55">
        <v>2262</v>
      </c>
      <c r="Q10" s="55">
        <v>2400</v>
      </c>
      <c r="R10" s="56">
        <v>2227</v>
      </c>
      <c r="S10" s="57">
        <f t="shared" si="2"/>
        <v>2537.64732</v>
      </c>
      <c r="T10" s="64">
        <f t="shared" si="3"/>
        <v>43.835</v>
      </c>
      <c r="U10" s="58">
        <f t="shared" si="4"/>
        <v>2692.4640000000004</v>
      </c>
      <c r="V10" s="183">
        <f t="shared" si="5"/>
        <v>37.395</v>
      </c>
      <c r="W10" s="58">
        <f t="shared" si="6"/>
        <v>2498.38222</v>
      </c>
      <c r="X10" s="64">
        <f t="shared" si="7"/>
        <v>41.11</v>
      </c>
      <c r="Y10" s="65">
        <f t="shared" si="8"/>
        <v>133.945</v>
      </c>
      <c r="Z10" s="46" t="e">
        <f>VLOOKUP($A$8:$A$86,#REF!,2)</f>
        <v>#REF!</v>
      </c>
      <c r="AA10" s="8"/>
      <c r="AB10" s="35">
        <f t="shared" si="9"/>
        <v>37.395</v>
      </c>
      <c r="AD10" s="37"/>
    </row>
    <row r="11" spans="1:30" ht="15" customHeight="1">
      <c r="A11" s="36">
        <v>4</v>
      </c>
      <c r="B11" s="124" t="s">
        <v>77</v>
      </c>
      <c r="C11" s="139" t="s">
        <v>78</v>
      </c>
      <c r="D11" s="141" t="s">
        <v>42</v>
      </c>
      <c r="E11" s="127" t="s">
        <v>137</v>
      </c>
      <c r="F11" s="128" t="s">
        <v>56</v>
      </c>
      <c r="G11" s="27">
        <v>670</v>
      </c>
      <c r="H11" s="28">
        <v>0.176</v>
      </c>
      <c r="I11" s="29">
        <v>1.75</v>
      </c>
      <c r="J11" s="61">
        <f t="shared" si="0"/>
        <v>0.6564933707824245</v>
      </c>
      <c r="K11" s="68">
        <f t="shared" si="1"/>
        <v>0.76567</v>
      </c>
      <c r="L11" s="53" t="s">
        <v>146</v>
      </c>
      <c r="M11" s="53" t="s">
        <v>147</v>
      </c>
      <c r="N11" s="53" t="s">
        <v>148</v>
      </c>
      <c r="O11" s="54">
        <v>46.67</v>
      </c>
      <c r="P11" s="55">
        <v>3613</v>
      </c>
      <c r="Q11" s="55">
        <v>3057</v>
      </c>
      <c r="R11" s="56">
        <v>3218</v>
      </c>
      <c r="S11" s="57">
        <f t="shared" si="2"/>
        <v>2766.36571</v>
      </c>
      <c r="T11" s="183">
        <f t="shared" si="3"/>
        <v>40.211</v>
      </c>
      <c r="U11" s="58">
        <f t="shared" si="4"/>
        <v>2340.65319</v>
      </c>
      <c r="V11" s="64">
        <f t="shared" si="5"/>
        <v>43.015</v>
      </c>
      <c r="W11" s="58">
        <f t="shared" si="6"/>
        <v>2463.92606</v>
      </c>
      <c r="X11" s="64">
        <f t="shared" si="7"/>
        <v>41.685</v>
      </c>
      <c r="Y11" s="65">
        <f t="shared" si="8"/>
        <v>131.37</v>
      </c>
      <c r="Z11" s="46" t="e">
        <f>VLOOKUP($A$8:$A$86,#REF!,2)</f>
        <v>#REF!</v>
      </c>
      <c r="AA11" s="8"/>
      <c r="AB11" s="35">
        <f t="shared" si="9"/>
        <v>40.211</v>
      </c>
      <c r="AD11" s="37"/>
    </row>
    <row r="12" spans="1:30" ht="15" customHeight="1">
      <c r="A12" s="36">
        <v>5</v>
      </c>
      <c r="B12" s="136" t="s">
        <v>68</v>
      </c>
      <c r="C12" s="149" t="s">
        <v>74</v>
      </c>
      <c r="D12" s="141" t="s">
        <v>75</v>
      </c>
      <c r="E12" s="182" t="s">
        <v>80</v>
      </c>
      <c r="F12" s="156" t="s">
        <v>69</v>
      </c>
      <c r="G12" s="27">
        <v>850</v>
      </c>
      <c r="H12" s="28">
        <v>0.385</v>
      </c>
      <c r="I12" s="29">
        <v>3.27</v>
      </c>
      <c r="J12" s="61">
        <f t="shared" si="0"/>
        <v>1.0001042300561367</v>
      </c>
      <c r="K12" s="68">
        <f t="shared" si="1"/>
        <v>1.0001</v>
      </c>
      <c r="L12" s="53">
        <v>46</v>
      </c>
      <c r="M12" s="53">
        <v>51</v>
      </c>
      <c r="N12" s="53">
        <v>49</v>
      </c>
      <c r="O12" s="54">
        <f>AVERAGE(L12:N12)</f>
        <v>48.666666666666664</v>
      </c>
      <c r="P12" s="55">
        <v>2628</v>
      </c>
      <c r="Q12" s="55">
        <v>2514</v>
      </c>
      <c r="R12" s="56">
        <v>11568</v>
      </c>
      <c r="S12" s="57">
        <f t="shared" si="2"/>
        <v>2628.2628</v>
      </c>
      <c r="T12" s="64">
        <f t="shared" si="3"/>
        <v>42.324</v>
      </c>
      <c r="U12" s="58">
        <f t="shared" si="4"/>
        <v>2514.2514</v>
      </c>
      <c r="V12" s="64">
        <f t="shared" si="5"/>
        <v>40.045</v>
      </c>
      <c r="W12" s="58">
        <f t="shared" si="6"/>
        <v>11569.1568</v>
      </c>
      <c r="X12" s="183">
        <f t="shared" si="7"/>
        <v>8.878</v>
      </c>
      <c r="Y12" s="65">
        <f t="shared" si="8"/>
        <v>131.036</v>
      </c>
      <c r="Z12" s="46" t="e">
        <f>VLOOKUP($A$8:$A$86,#REF!,2)</f>
        <v>#REF!</v>
      </c>
      <c r="AA12" s="8"/>
      <c r="AB12" s="35">
        <f t="shared" si="9"/>
        <v>8.878</v>
      </c>
      <c r="AD12" s="37"/>
    </row>
    <row r="13" spans="1:30" ht="15" customHeight="1">
      <c r="A13" s="36">
        <v>6</v>
      </c>
      <c r="B13" s="124" t="s">
        <v>81</v>
      </c>
      <c r="C13" s="139" t="s">
        <v>82</v>
      </c>
      <c r="D13" s="140" t="s">
        <v>72</v>
      </c>
      <c r="E13" s="127" t="s">
        <v>84</v>
      </c>
      <c r="F13" s="128" t="s">
        <v>41</v>
      </c>
      <c r="G13" s="27">
        <v>920</v>
      </c>
      <c r="H13" s="28">
        <v>0.256</v>
      </c>
      <c r="I13" s="29">
        <v>4.2</v>
      </c>
      <c r="J13" s="61">
        <f t="shared" si="0"/>
        <v>0.8120260052357541</v>
      </c>
      <c r="K13" s="68">
        <f t="shared" si="1"/>
        <v>0.84319</v>
      </c>
      <c r="L13" s="53">
        <v>60</v>
      </c>
      <c r="M13" s="53">
        <v>60</v>
      </c>
      <c r="N13" s="53">
        <v>62</v>
      </c>
      <c r="O13" s="54">
        <f>AVERAGE(L13:N13)</f>
        <v>60.666666666666664</v>
      </c>
      <c r="P13" s="55">
        <v>5376</v>
      </c>
      <c r="Q13" s="55">
        <v>7910</v>
      </c>
      <c r="R13" s="56">
        <v>4695</v>
      </c>
      <c r="S13" s="57">
        <f t="shared" si="2"/>
        <v>4532.98944</v>
      </c>
      <c r="T13" s="64">
        <f t="shared" si="3"/>
        <v>24.54</v>
      </c>
      <c r="U13" s="58">
        <f t="shared" si="4"/>
        <v>6669.6329</v>
      </c>
      <c r="V13" s="183">
        <f t="shared" si="5"/>
        <v>15.096</v>
      </c>
      <c r="W13" s="58">
        <f t="shared" si="6"/>
        <v>3958.77705</v>
      </c>
      <c r="X13" s="64">
        <f t="shared" si="7"/>
        <v>25.945</v>
      </c>
      <c r="Y13" s="65">
        <f t="shared" si="8"/>
        <v>111.152</v>
      </c>
      <c r="Z13" s="46" t="e">
        <f>VLOOKUP($A$8:$A$86,#REF!,2)</f>
        <v>#REF!</v>
      </c>
      <c r="AA13" s="8"/>
      <c r="AB13" s="35">
        <f t="shared" si="9"/>
        <v>15.096</v>
      </c>
      <c r="AD13" s="37"/>
    </row>
    <row r="14" spans="1:30" ht="15" customHeight="1">
      <c r="A14" s="36">
        <v>7</v>
      </c>
      <c r="B14" s="124" t="s">
        <v>128</v>
      </c>
      <c r="C14" s="139" t="s">
        <v>129</v>
      </c>
      <c r="D14" s="180" t="s">
        <v>73</v>
      </c>
      <c r="E14" s="127" t="s">
        <v>130</v>
      </c>
      <c r="F14" s="128" t="s">
        <v>56</v>
      </c>
      <c r="G14" s="27">
        <v>890</v>
      </c>
      <c r="H14" s="28">
        <v>0.3</v>
      </c>
      <c r="I14" s="29">
        <v>2.32</v>
      </c>
      <c r="J14" s="61">
        <f t="shared" si="0"/>
        <v>1.0364138236870326</v>
      </c>
      <c r="K14" s="68">
        <f t="shared" si="1"/>
        <v>1.03526</v>
      </c>
      <c r="L14" s="53" t="s">
        <v>149</v>
      </c>
      <c r="M14" s="53" t="s">
        <v>146</v>
      </c>
      <c r="N14" s="53" t="s">
        <v>150</v>
      </c>
      <c r="O14" s="54">
        <v>43.67</v>
      </c>
      <c r="P14" s="55">
        <v>3534</v>
      </c>
      <c r="Q14" s="55">
        <v>3034</v>
      </c>
      <c r="R14" s="56">
        <v>3217</v>
      </c>
      <c r="S14" s="57">
        <f t="shared" si="2"/>
        <v>3658.6088400000003</v>
      </c>
      <c r="T14" s="183">
        <f t="shared" si="3"/>
        <v>30.404</v>
      </c>
      <c r="U14" s="58">
        <f t="shared" si="4"/>
        <v>3140.97884</v>
      </c>
      <c r="V14" s="64">
        <f t="shared" si="5"/>
        <v>32.055</v>
      </c>
      <c r="W14" s="58">
        <f t="shared" si="6"/>
        <v>3330.4314200000003</v>
      </c>
      <c r="X14" s="64">
        <f t="shared" si="7"/>
        <v>30.84</v>
      </c>
      <c r="Y14" s="65">
        <f t="shared" si="8"/>
        <v>106.565</v>
      </c>
      <c r="Z14" s="46" t="e">
        <f>VLOOKUP($A$8:$A$86,#REF!,2)</f>
        <v>#REF!</v>
      </c>
      <c r="AA14" s="8"/>
      <c r="AB14" s="35">
        <f t="shared" si="9"/>
        <v>30.404</v>
      </c>
      <c r="AD14" s="37"/>
    </row>
    <row r="15" spans="1:30" ht="15" customHeight="1">
      <c r="A15" s="36">
        <v>8</v>
      </c>
      <c r="B15" s="124" t="s">
        <v>169</v>
      </c>
      <c r="C15" s="139" t="s">
        <v>170</v>
      </c>
      <c r="D15" s="184" t="s">
        <v>127</v>
      </c>
      <c r="E15" s="127" t="s">
        <v>171</v>
      </c>
      <c r="F15" s="128" t="s">
        <v>136</v>
      </c>
      <c r="G15" s="27">
        <v>1010</v>
      </c>
      <c r="H15" s="28">
        <v>0.427</v>
      </c>
      <c r="I15" s="29">
        <v>3.65</v>
      </c>
      <c r="J15" s="61">
        <f t="shared" si="0"/>
        <v>1.2064692235442263</v>
      </c>
      <c r="K15" s="68">
        <f t="shared" si="1"/>
        <v>1.17011</v>
      </c>
      <c r="L15" s="53" t="s">
        <v>186</v>
      </c>
      <c r="M15" s="53" t="s">
        <v>187</v>
      </c>
      <c r="N15" s="53" t="s">
        <v>186</v>
      </c>
      <c r="O15" s="54">
        <v>70.33</v>
      </c>
      <c r="P15" s="55">
        <v>10752</v>
      </c>
      <c r="Q15" s="55">
        <v>15820</v>
      </c>
      <c r="R15" s="56">
        <v>11568</v>
      </c>
      <c r="S15" s="57">
        <f t="shared" si="2"/>
        <v>12581.022719999999</v>
      </c>
      <c r="T15" s="64">
        <f t="shared" si="3"/>
        <v>8.842</v>
      </c>
      <c r="U15" s="58">
        <f t="shared" si="4"/>
        <v>18511.140199999998</v>
      </c>
      <c r="V15" s="183">
        <f t="shared" si="5"/>
        <v>5.439</v>
      </c>
      <c r="W15" s="58">
        <f t="shared" si="6"/>
        <v>13535.83248</v>
      </c>
      <c r="X15" s="64">
        <f t="shared" si="7"/>
        <v>7.588</v>
      </c>
      <c r="Y15" s="65">
        <f t="shared" si="8"/>
        <v>86.76</v>
      </c>
      <c r="Z15" s="46" t="e">
        <f>VLOOKUP($A$8:$A$86,#REF!,2)</f>
        <v>#REF!</v>
      </c>
      <c r="AA15" s="8"/>
      <c r="AB15" s="35">
        <f t="shared" si="9"/>
        <v>5.439</v>
      </c>
      <c r="AD15" s="37"/>
    </row>
    <row r="16" spans="1:30" ht="15" customHeight="1" thickBot="1">
      <c r="A16" s="43">
        <v>9</v>
      </c>
      <c r="B16" s="165" t="s">
        <v>142</v>
      </c>
      <c r="C16" s="179" t="s">
        <v>83</v>
      </c>
      <c r="D16" s="154" t="s">
        <v>42</v>
      </c>
      <c r="E16" s="185" t="s">
        <v>173</v>
      </c>
      <c r="F16" s="142"/>
      <c r="G16" s="161">
        <v>980</v>
      </c>
      <c r="H16" s="162">
        <v>0.41</v>
      </c>
      <c r="I16" s="163">
        <v>3.8</v>
      </c>
      <c r="J16" s="62">
        <f t="shared" si="0"/>
        <v>1.1317974117756573</v>
      </c>
      <c r="K16" s="93">
        <f t="shared" si="1"/>
        <v>1.11683</v>
      </c>
      <c r="L16" s="94" t="s">
        <v>149</v>
      </c>
      <c r="M16" s="94" t="s">
        <v>188</v>
      </c>
      <c r="N16" s="94" t="s">
        <v>188</v>
      </c>
      <c r="O16" s="95">
        <v>43.67</v>
      </c>
      <c r="P16" s="96">
        <v>10752</v>
      </c>
      <c r="Q16" s="96">
        <v>15820</v>
      </c>
      <c r="R16" s="97">
        <v>5784</v>
      </c>
      <c r="S16" s="98">
        <f t="shared" si="2"/>
        <v>12008.15616</v>
      </c>
      <c r="T16" s="99">
        <f t="shared" si="3"/>
        <v>9.263</v>
      </c>
      <c r="U16" s="59">
        <f t="shared" si="4"/>
        <v>17668.2506</v>
      </c>
      <c r="V16" s="177">
        <f t="shared" si="5"/>
        <v>5.699</v>
      </c>
      <c r="W16" s="59">
        <f t="shared" si="6"/>
        <v>6459.74472</v>
      </c>
      <c r="X16" s="99">
        <f t="shared" si="7"/>
        <v>15.9</v>
      </c>
      <c r="Y16" s="100">
        <f t="shared" si="8"/>
        <v>68.833</v>
      </c>
      <c r="Z16" s="45" t="e">
        <f>VLOOKUP($A$8:$A$86,#REF!,2)</f>
        <v>#REF!</v>
      </c>
      <c r="AA16" s="8"/>
      <c r="AB16" s="35">
        <f t="shared" si="9"/>
        <v>5.699</v>
      </c>
      <c r="AD16" s="37"/>
    </row>
    <row r="17" ht="15" customHeight="1" thickBot="1">
      <c r="AD17" s="37"/>
    </row>
    <row r="18" spans="2:30" ht="15" customHeight="1">
      <c r="B18" s="9" t="s">
        <v>28</v>
      </c>
      <c r="C18" s="199" t="s">
        <v>24</v>
      </c>
      <c r="D18" s="199"/>
      <c r="E18" s="10" t="s">
        <v>9</v>
      </c>
      <c r="F18" s="200" t="s">
        <v>34</v>
      </c>
      <c r="G18" s="200"/>
      <c r="H18" s="200"/>
      <c r="I18" s="201" t="s">
        <v>35</v>
      </c>
      <c r="J18" s="201"/>
      <c r="K18" s="201"/>
      <c r="L18" s="201"/>
      <c r="M18" s="202" t="s">
        <v>24</v>
      </c>
      <c r="N18" s="202"/>
      <c r="O18" s="202"/>
      <c r="P18" s="199" t="s">
        <v>9</v>
      </c>
      <c r="Q18" s="199"/>
      <c r="R18" s="199"/>
      <c r="S18" s="200" t="s">
        <v>34</v>
      </c>
      <c r="T18" s="200"/>
      <c r="U18" s="200"/>
      <c r="V18" s="200"/>
      <c r="W18" s="17"/>
      <c r="X18" s="17"/>
      <c r="Y18" s="17"/>
      <c r="Z18" s="17"/>
      <c r="AD18" s="37"/>
    </row>
    <row r="19" spans="2:30" ht="15" customHeight="1">
      <c r="B19" s="14" t="s">
        <v>76</v>
      </c>
      <c r="C19" s="205" t="s">
        <v>96</v>
      </c>
      <c r="D19" s="205"/>
      <c r="E19" s="12" t="s">
        <v>79</v>
      </c>
      <c r="F19" s="229"/>
      <c r="G19" s="229"/>
      <c r="H19" s="229"/>
      <c r="I19" s="206" t="s">
        <v>36</v>
      </c>
      <c r="J19" s="206"/>
      <c r="K19" s="206"/>
      <c r="L19" s="206"/>
      <c r="M19" s="207" t="s">
        <v>98</v>
      </c>
      <c r="N19" s="208"/>
      <c r="O19" s="208"/>
      <c r="P19" s="218" t="s">
        <v>101</v>
      </c>
      <c r="Q19" s="218"/>
      <c r="R19" s="218"/>
      <c r="S19" s="228"/>
      <c r="T19" s="228"/>
      <c r="U19" s="228"/>
      <c r="V19" s="228"/>
      <c r="W19" s="19"/>
      <c r="X19" s="19"/>
      <c r="Y19" s="19"/>
      <c r="Z19" s="19"/>
      <c r="AD19" s="37"/>
    </row>
    <row r="20" spans="2:30" ht="15" customHeight="1">
      <c r="B20" s="14" t="s">
        <v>156</v>
      </c>
      <c r="C20" s="205" t="s">
        <v>43</v>
      </c>
      <c r="D20" s="205"/>
      <c r="E20" s="12" t="s">
        <v>100</v>
      </c>
      <c r="F20" s="229"/>
      <c r="G20" s="229"/>
      <c r="H20" s="229"/>
      <c r="I20" s="227" t="s">
        <v>37</v>
      </c>
      <c r="J20" s="227"/>
      <c r="K20" s="227"/>
      <c r="L20" s="227"/>
      <c r="M20" s="207" t="s">
        <v>70</v>
      </c>
      <c r="N20" s="208"/>
      <c r="O20" s="208"/>
      <c r="P20" s="218" t="s">
        <v>108</v>
      </c>
      <c r="Q20" s="218"/>
      <c r="R20" s="218"/>
      <c r="S20" s="228"/>
      <c r="T20" s="228"/>
      <c r="U20" s="228"/>
      <c r="V20" s="228"/>
      <c r="W20" s="19"/>
      <c r="X20" s="19"/>
      <c r="Y20" s="19"/>
      <c r="Z20" s="19"/>
      <c r="AD20" s="37"/>
    </row>
    <row r="21" spans="2:30" ht="15" customHeight="1">
      <c r="B21" s="14" t="s">
        <v>157</v>
      </c>
      <c r="C21" s="205" t="s">
        <v>111</v>
      </c>
      <c r="D21" s="205"/>
      <c r="E21" s="49" t="s">
        <v>101</v>
      </c>
      <c r="F21" s="229"/>
      <c r="G21" s="229"/>
      <c r="H21" s="229"/>
      <c r="I21" s="230"/>
      <c r="J21" s="230"/>
      <c r="K21" s="230"/>
      <c r="L21" s="230"/>
      <c r="M21" s="231"/>
      <c r="N21" s="231"/>
      <c r="O21" s="231"/>
      <c r="P21" s="205"/>
      <c r="Q21" s="205"/>
      <c r="R21" s="205"/>
      <c r="S21" s="228"/>
      <c r="T21" s="228"/>
      <c r="U21" s="228"/>
      <c r="V21" s="228"/>
      <c r="W21" s="19"/>
      <c r="X21" s="19"/>
      <c r="Y21" s="19"/>
      <c r="Z21" s="19"/>
      <c r="AD21" s="37"/>
    </row>
    <row r="22" spans="2:30" ht="15" customHeight="1">
      <c r="B22" s="11"/>
      <c r="C22" s="205"/>
      <c r="D22" s="205"/>
      <c r="E22" s="12"/>
      <c r="F22" s="229"/>
      <c r="G22" s="229"/>
      <c r="H22" s="229"/>
      <c r="I22" s="230"/>
      <c r="J22" s="230"/>
      <c r="K22" s="230"/>
      <c r="L22" s="230"/>
      <c r="M22" s="231"/>
      <c r="N22" s="231"/>
      <c r="O22" s="231"/>
      <c r="P22" s="205"/>
      <c r="Q22" s="205"/>
      <c r="R22" s="205"/>
      <c r="S22" s="228"/>
      <c r="T22" s="228"/>
      <c r="U22" s="228"/>
      <c r="V22" s="228"/>
      <c r="W22" s="19"/>
      <c r="X22" s="19"/>
      <c r="Y22" s="19"/>
      <c r="Z22" s="19"/>
      <c r="AD22" s="37"/>
    </row>
    <row r="23" spans="2:30" ht="15" customHeight="1">
      <c r="B23" s="11"/>
      <c r="C23" s="205"/>
      <c r="D23" s="205"/>
      <c r="E23" s="12"/>
      <c r="F23" s="229"/>
      <c r="G23" s="229"/>
      <c r="H23" s="229"/>
      <c r="I23" s="230"/>
      <c r="J23" s="230"/>
      <c r="K23" s="230"/>
      <c r="L23" s="230"/>
      <c r="M23" s="231"/>
      <c r="N23" s="231"/>
      <c r="O23" s="231"/>
      <c r="P23" s="205"/>
      <c r="Q23" s="205"/>
      <c r="R23" s="205"/>
      <c r="S23" s="228"/>
      <c r="T23" s="228"/>
      <c r="U23" s="228"/>
      <c r="V23" s="228"/>
      <c r="W23" s="19"/>
      <c r="X23" s="19"/>
      <c r="Y23" s="19"/>
      <c r="Z23" s="19"/>
      <c r="AD23" s="37"/>
    </row>
    <row r="24" spans="2:30" ht="15" customHeight="1">
      <c r="B24" s="11"/>
      <c r="C24" s="205"/>
      <c r="D24" s="205"/>
      <c r="E24" s="12"/>
      <c r="F24" s="204"/>
      <c r="G24" s="204"/>
      <c r="H24" s="204"/>
      <c r="I24" s="227" t="s">
        <v>38</v>
      </c>
      <c r="J24" s="227"/>
      <c r="K24" s="227"/>
      <c r="L24" s="227"/>
      <c r="M24" s="207" t="s">
        <v>96</v>
      </c>
      <c r="N24" s="208"/>
      <c r="O24" s="208"/>
      <c r="P24" s="218" t="s">
        <v>79</v>
      </c>
      <c r="Q24" s="218"/>
      <c r="R24" s="218"/>
      <c r="S24" s="228"/>
      <c r="T24" s="228"/>
      <c r="U24" s="228"/>
      <c r="V24" s="228"/>
      <c r="W24" s="19"/>
      <c r="X24" s="19"/>
      <c r="Y24" s="19"/>
      <c r="Z24" s="19"/>
      <c r="AD24" s="37"/>
    </row>
    <row r="25" spans="2:30" ht="15" customHeight="1" thickBot="1">
      <c r="B25" s="15" t="s">
        <v>39</v>
      </c>
      <c r="C25" s="212" t="s">
        <v>97</v>
      </c>
      <c r="D25" s="212"/>
      <c r="E25" s="103" t="s">
        <v>105</v>
      </c>
      <c r="F25" s="211"/>
      <c r="G25" s="211"/>
      <c r="H25" s="211"/>
      <c r="I25" s="225" t="s">
        <v>39</v>
      </c>
      <c r="J25" s="225"/>
      <c r="K25" s="225"/>
      <c r="L25" s="225"/>
      <c r="M25" s="226" t="s">
        <v>159</v>
      </c>
      <c r="N25" s="226"/>
      <c r="O25" s="226"/>
      <c r="P25" s="223"/>
      <c r="Q25" s="223"/>
      <c r="R25" s="223"/>
      <c r="S25" s="224"/>
      <c r="T25" s="224"/>
      <c r="U25" s="224"/>
      <c r="V25" s="224"/>
      <c r="W25" s="19"/>
      <c r="X25" s="19"/>
      <c r="Y25" s="19"/>
      <c r="Z25" s="19"/>
      <c r="AD25" s="37"/>
    </row>
    <row r="26" ht="15" customHeight="1">
      <c r="AD26" s="37"/>
    </row>
    <row r="27" ht="12.75">
      <c r="AD27" s="37"/>
    </row>
    <row r="28" ht="12.75">
      <c r="AD28" s="37"/>
    </row>
    <row r="29" ht="12.75">
      <c r="AD29" s="37"/>
    </row>
    <row r="30" ht="12.75">
      <c r="AD30" s="37"/>
    </row>
    <row r="31" ht="12.75">
      <c r="AD31" s="37"/>
    </row>
    <row r="32" ht="12.75">
      <c r="AD32" s="37"/>
    </row>
    <row r="33" ht="12.75">
      <c r="AD33" s="37"/>
    </row>
    <row r="34" ht="12.75">
      <c r="AD34" s="37"/>
    </row>
    <row r="35" ht="12.75">
      <c r="AD35" s="37"/>
    </row>
    <row r="36" ht="12.75">
      <c r="AD36" s="37"/>
    </row>
    <row r="37" ht="12.75">
      <c r="AD37" s="37"/>
    </row>
    <row r="38" ht="12.75">
      <c r="AD38" s="37"/>
    </row>
    <row r="39" ht="12.75">
      <c r="AD39" s="37"/>
    </row>
    <row r="40" ht="12.75">
      <c r="AD40" s="37"/>
    </row>
  </sheetData>
  <sheetProtection/>
  <mergeCells count="63">
    <mergeCell ref="A1:J1"/>
    <mergeCell ref="A2:J2"/>
    <mergeCell ref="AB6:AB7"/>
    <mergeCell ref="A3:B4"/>
    <mergeCell ref="A6:A7"/>
    <mergeCell ref="B6:B7"/>
    <mergeCell ref="C6:C7"/>
    <mergeCell ref="D6:D7"/>
    <mergeCell ref="E6:E7"/>
    <mergeCell ref="F6:F7"/>
    <mergeCell ref="Y6:Y7"/>
    <mergeCell ref="Z6:Z7"/>
    <mergeCell ref="C18:D18"/>
    <mergeCell ref="F18:H18"/>
    <mergeCell ref="I18:L18"/>
    <mergeCell ref="M18:O18"/>
    <mergeCell ref="P18:R18"/>
    <mergeCell ref="S18:V18"/>
    <mergeCell ref="P6:R6"/>
    <mergeCell ref="S6:X6"/>
    <mergeCell ref="P20:R20"/>
    <mergeCell ref="S20:V20"/>
    <mergeCell ref="P19:R19"/>
    <mergeCell ref="S19:V19"/>
    <mergeCell ref="C19:D19"/>
    <mergeCell ref="F19:H19"/>
    <mergeCell ref="I19:L19"/>
    <mergeCell ref="M19:O19"/>
    <mergeCell ref="P21:R21"/>
    <mergeCell ref="S21:V21"/>
    <mergeCell ref="C20:D20"/>
    <mergeCell ref="F20:H20"/>
    <mergeCell ref="C21:D21"/>
    <mergeCell ref="F21:H21"/>
    <mergeCell ref="I21:L21"/>
    <mergeCell ref="M21:O21"/>
    <mergeCell ref="I20:L20"/>
    <mergeCell ref="M20:O20"/>
    <mergeCell ref="P22:R22"/>
    <mergeCell ref="S22:V22"/>
    <mergeCell ref="P23:R23"/>
    <mergeCell ref="S23:V23"/>
    <mergeCell ref="C22:D22"/>
    <mergeCell ref="F22:H22"/>
    <mergeCell ref="I22:L22"/>
    <mergeCell ref="M22:O22"/>
    <mergeCell ref="M24:O24"/>
    <mergeCell ref="S24:V24"/>
    <mergeCell ref="C23:D23"/>
    <mergeCell ref="F23:H23"/>
    <mergeCell ref="I23:L23"/>
    <mergeCell ref="M23:O23"/>
    <mergeCell ref="P24:R24"/>
    <mergeCell ref="L6:O6"/>
    <mergeCell ref="P25:R25"/>
    <mergeCell ref="S25:V25"/>
    <mergeCell ref="C24:D24"/>
    <mergeCell ref="F24:H24"/>
    <mergeCell ref="C25:D25"/>
    <mergeCell ref="F25:H25"/>
    <mergeCell ref="I25:L25"/>
    <mergeCell ref="M25:O25"/>
    <mergeCell ref="I24:L24"/>
  </mergeCells>
  <printOptions/>
  <pageMargins left="0.39375" right="0.39375" top="0.39375" bottom="0.39375" header="0.5118055555555556" footer="0.5118055555555556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zoomScalePageLayoutView="0" workbookViewId="0" topLeftCell="A1">
      <selection activeCell="A3" sqref="A3:B4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8.125" style="0" customWidth="1"/>
    <col min="12" max="14" width="5.625" style="0" customWidth="1"/>
    <col min="15" max="15" width="7.625" style="0" customWidth="1"/>
    <col min="16" max="16" width="7.25390625" style="0" customWidth="1"/>
    <col min="17" max="17" width="6.75390625" style="0" customWidth="1"/>
    <col min="18" max="18" width="6.125" style="0" customWidth="1"/>
    <col min="19" max="19" width="5.75390625" style="0" customWidth="1"/>
    <col min="20" max="20" width="7.25390625" style="0" customWidth="1"/>
    <col min="21" max="21" width="5.875" style="0" customWidth="1"/>
    <col min="22" max="22" width="7.25390625" style="0" customWidth="1"/>
    <col min="23" max="23" width="5.875" style="0" customWidth="1"/>
    <col min="24" max="24" width="7.25390625" style="0" customWidth="1"/>
    <col min="25" max="25" width="8.625" style="0" customWidth="1"/>
    <col min="26" max="26" width="6.25390625" style="0" customWidth="1"/>
    <col min="29" max="29" width="3.875" style="0" customWidth="1"/>
    <col min="30" max="30" width="7.00390625" style="0" customWidth="1"/>
  </cols>
  <sheetData>
    <row r="1" spans="1:26" ht="1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" customHeight="1">
      <c r="A2" s="210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3" ht="19.5" customHeight="1">
      <c r="A3" s="217" t="s">
        <v>138</v>
      </c>
      <c r="B3" s="217"/>
      <c r="C3" s="20"/>
      <c r="D3" s="7"/>
      <c r="E3" s="7"/>
      <c r="F3" s="7"/>
      <c r="G3" s="7"/>
      <c r="H3" s="7"/>
      <c r="I3" s="7"/>
      <c r="J3" s="7"/>
      <c r="K3" s="7"/>
      <c r="L3" s="69"/>
      <c r="M3" s="7"/>
      <c r="N3" s="7"/>
      <c r="O3" s="7"/>
      <c r="P3" s="31"/>
      <c r="Q3" s="32"/>
      <c r="R3" s="7"/>
      <c r="S3" s="7"/>
      <c r="T3" s="7"/>
      <c r="U3" s="7"/>
      <c r="V3" s="7"/>
      <c r="W3" s="7"/>
    </row>
    <row r="4" spans="1:23" ht="19.5" customHeight="1">
      <c r="A4" s="217"/>
      <c r="B4" s="217"/>
      <c r="C4" s="2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38"/>
      <c r="Q4" s="33"/>
      <c r="R4" s="7"/>
      <c r="S4" s="7"/>
      <c r="T4" s="7"/>
      <c r="U4" s="7"/>
      <c r="V4" s="7"/>
      <c r="W4" s="7"/>
    </row>
    <row r="5" spans="27:28" ht="12" customHeight="1" thickBot="1">
      <c r="AA5" s="8"/>
      <c r="AB5" s="8"/>
    </row>
    <row r="6" spans="1:30" s="71" customFormat="1" ht="15" customHeight="1" thickBot="1">
      <c r="A6" s="197" t="s">
        <v>23</v>
      </c>
      <c r="B6" s="195" t="s">
        <v>24</v>
      </c>
      <c r="C6" s="195" t="s">
        <v>9</v>
      </c>
      <c r="D6" s="195" t="s">
        <v>25</v>
      </c>
      <c r="E6" s="195" t="s">
        <v>26</v>
      </c>
      <c r="F6" s="195" t="s">
        <v>27</v>
      </c>
      <c r="G6" s="22" t="s">
        <v>95</v>
      </c>
      <c r="H6" s="22" t="s">
        <v>47</v>
      </c>
      <c r="I6" s="23" t="s">
        <v>48</v>
      </c>
      <c r="J6" s="63" t="s">
        <v>49</v>
      </c>
      <c r="K6" s="63" t="s">
        <v>60</v>
      </c>
      <c r="L6" s="220" t="s">
        <v>94</v>
      </c>
      <c r="M6" s="221"/>
      <c r="N6" s="221"/>
      <c r="O6" s="222"/>
      <c r="P6" s="232" t="s">
        <v>50</v>
      </c>
      <c r="Q6" s="232"/>
      <c r="R6" s="233"/>
      <c r="S6" s="234" t="s">
        <v>91</v>
      </c>
      <c r="T6" s="235"/>
      <c r="U6" s="235"/>
      <c r="V6" s="235"/>
      <c r="W6" s="235"/>
      <c r="X6" s="235"/>
      <c r="Y6" s="203" t="s">
        <v>92</v>
      </c>
      <c r="Z6" s="198" t="s">
        <v>30</v>
      </c>
      <c r="AA6" s="70"/>
      <c r="AB6" s="236" t="s">
        <v>71</v>
      </c>
      <c r="AD6" s="72"/>
    </row>
    <row r="7" spans="1:30" s="71" customFormat="1" ht="15" customHeight="1" thickBot="1">
      <c r="A7" s="197"/>
      <c r="B7" s="195"/>
      <c r="C7" s="195"/>
      <c r="D7" s="195"/>
      <c r="E7" s="195"/>
      <c r="F7" s="195"/>
      <c r="G7" s="24" t="s">
        <v>51</v>
      </c>
      <c r="H7" s="24" t="s">
        <v>61</v>
      </c>
      <c r="I7" s="24" t="s">
        <v>52</v>
      </c>
      <c r="J7" s="67" t="s">
        <v>93</v>
      </c>
      <c r="K7" s="66">
        <f>(AVERAGE(G8:G9)*POWER(AVERAGE(H8:H9),1/2))/POWER(AVERAGE(I8:I9),1/3)</f>
        <v>416.74065333824086</v>
      </c>
      <c r="L7" s="73" t="s">
        <v>31</v>
      </c>
      <c r="M7" s="73" t="s">
        <v>32</v>
      </c>
      <c r="N7" s="73" t="s">
        <v>33</v>
      </c>
      <c r="O7" s="25" t="s">
        <v>29</v>
      </c>
      <c r="P7" s="25" t="s">
        <v>53</v>
      </c>
      <c r="Q7" s="25" t="s">
        <v>54</v>
      </c>
      <c r="R7" s="26" t="s">
        <v>55</v>
      </c>
      <c r="S7" s="74" t="s">
        <v>85</v>
      </c>
      <c r="T7" s="75" t="s">
        <v>86</v>
      </c>
      <c r="U7" s="73" t="s">
        <v>87</v>
      </c>
      <c r="V7" s="73" t="s">
        <v>90</v>
      </c>
      <c r="W7" s="73" t="s">
        <v>88</v>
      </c>
      <c r="X7" s="73" t="s">
        <v>89</v>
      </c>
      <c r="Y7" s="203"/>
      <c r="Z7" s="198"/>
      <c r="AA7" s="70"/>
      <c r="AB7" s="236"/>
      <c r="AD7" s="72"/>
    </row>
    <row r="8" spans="1:30" ht="15" customHeight="1">
      <c r="A8" s="42">
        <v>1</v>
      </c>
      <c r="B8" s="164" t="s">
        <v>62</v>
      </c>
      <c r="C8" s="166" t="s">
        <v>63</v>
      </c>
      <c r="D8" s="167" t="s">
        <v>110</v>
      </c>
      <c r="E8" s="168" t="s">
        <v>112</v>
      </c>
      <c r="F8" s="169" t="s">
        <v>113</v>
      </c>
      <c r="G8" s="170">
        <v>1050</v>
      </c>
      <c r="H8" s="171">
        <v>1.179</v>
      </c>
      <c r="I8" s="172">
        <v>17.54</v>
      </c>
      <c r="J8" s="60">
        <f>G8*SQRT(H8)/($K$7*POWER(I8,1/3))</f>
        <v>1.0529404347938245</v>
      </c>
      <c r="K8" s="85">
        <f>ROUND(IF(J8&gt;1,J8/J8^(2*LOG10(J8)),J8*J8^(2*LOG10(J8))),5)</f>
        <v>1.05051</v>
      </c>
      <c r="L8" s="86">
        <v>92</v>
      </c>
      <c r="M8" s="86">
        <v>92</v>
      </c>
      <c r="N8" s="86">
        <v>96</v>
      </c>
      <c r="O8" s="87">
        <f>AVERAGE(L8:N8)</f>
        <v>93.33333333333333</v>
      </c>
      <c r="P8" s="88">
        <v>2540</v>
      </c>
      <c r="Q8" s="88">
        <v>2428</v>
      </c>
      <c r="R8" s="89">
        <v>2325</v>
      </c>
      <c r="S8" s="90">
        <f>K8*P8</f>
        <v>2668.2954</v>
      </c>
      <c r="T8" s="91">
        <f>ROUND((MIN($S$8:$S$9)/S8)*50,3)</f>
        <v>50</v>
      </c>
      <c r="U8" s="52">
        <f>K8*Q8</f>
        <v>2550.63828</v>
      </c>
      <c r="V8" s="91">
        <f>ROUND((MIN($U$8:$U$9)/U8)*50,3)</f>
        <v>50</v>
      </c>
      <c r="W8" s="52">
        <f>K8*R8</f>
        <v>2442.43575</v>
      </c>
      <c r="X8" s="178">
        <f>ROUND((MIN($W$8:$W$9)/W8)*50,3)</f>
        <v>50</v>
      </c>
      <c r="Y8" s="92">
        <f>ROUND(O8+T8+V8+X8-(MIN(T8,V8,X8)),3)</f>
        <v>193.333</v>
      </c>
      <c r="Z8" s="44" t="e">
        <f>VLOOKUP($A$8:$A$79,#REF!,2)</f>
        <v>#REF!</v>
      </c>
      <c r="AA8" s="8"/>
      <c r="AB8" s="35">
        <f>MIN(T8,V8,X8)</f>
        <v>50</v>
      </c>
      <c r="AD8" s="37"/>
    </row>
    <row r="9" spans="1:30" ht="15" customHeight="1" thickBot="1">
      <c r="A9" s="43">
        <v>2</v>
      </c>
      <c r="B9" s="165" t="s">
        <v>57</v>
      </c>
      <c r="C9" s="159" t="s">
        <v>131</v>
      </c>
      <c r="D9" s="155" t="s">
        <v>127</v>
      </c>
      <c r="E9" s="160" t="s">
        <v>172</v>
      </c>
      <c r="F9" s="142" t="s">
        <v>114</v>
      </c>
      <c r="G9" s="143">
        <v>940</v>
      </c>
      <c r="H9" s="144">
        <v>0.641</v>
      </c>
      <c r="I9" s="145">
        <v>6.09</v>
      </c>
      <c r="J9" s="62">
        <f>G9*SQRT(H9)/($K$7*POWER(I9,1/3))</f>
        <v>0.9888989199459874</v>
      </c>
      <c r="K9" s="93">
        <f>ROUND(IF(J9&gt;1,J9/J9^(2*LOG10(J9)),J9*J9^(2*LOG10(J9))),5)</f>
        <v>0.98901</v>
      </c>
      <c r="L9" s="94">
        <v>0</v>
      </c>
      <c r="M9" s="94">
        <v>0</v>
      </c>
      <c r="N9" s="94">
        <v>0</v>
      </c>
      <c r="O9" s="95">
        <f>AVERAGE(L9:N9)</f>
        <v>0</v>
      </c>
      <c r="P9" s="96">
        <v>3102</v>
      </c>
      <c r="Q9" s="96">
        <v>2975</v>
      </c>
      <c r="R9" s="97">
        <v>2837</v>
      </c>
      <c r="S9" s="98">
        <f>K9*P9</f>
        <v>3067.90902</v>
      </c>
      <c r="T9" s="99">
        <f>ROUND((MIN($S$8:$S$9)/S9)*50,3)</f>
        <v>43.487</v>
      </c>
      <c r="U9" s="59">
        <f>K9*Q9</f>
        <v>2942.30475</v>
      </c>
      <c r="V9" s="177">
        <f>ROUND((MIN($U$8:$U$9)/U9)*50,3)</f>
        <v>43.344</v>
      </c>
      <c r="W9" s="59">
        <f>K9*R9</f>
        <v>2805.8213699999997</v>
      </c>
      <c r="X9" s="99">
        <f>ROUND((MIN($W$8:$W$9)/W9)*50,3)</f>
        <v>43.524</v>
      </c>
      <c r="Y9" s="100">
        <f>ROUND(O9+T9+V9+X9-(MIN(T9,V9,X9)),3)</f>
        <v>87.011</v>
      </c>
      <c r="Z9" s="45" t="e">
        <f>VLOOKUP($A$8:$A$79,#REF!,2)</f>
        <v>#REF!</v>
      </c>
      <c r="AA9" s="8"/>
      <c r="AB9" s="35">
        <f>MIN(T9,V9,X9)</f>
        <v>43.344</v>
      </c>
      <c r="AD9" s="37"/>
    </row>
    <row r="10" ht="15" customHeight="1" thickBot="1">
      <c r="AD10" s="37"/>
    </row>
    <row r="11" spans="2:30" ht="15" customHeight="1">
      <c r="B11" s="9" t="s">
        <v>28</v>
      </c>
      <c r="C11" s="199" t="s">
        <v>24</v>
      </c>
      <c r="D11" s="199"/>
      <c r="E11" s="10" t="s">
        <v>9</v>
      </c>
      <c r="F11" s="200" t="s">
        <v>34</v>
      </c>
      <c r="G11" s="200"/>
      <c r="H11" s="200"/>
      <c r="I11" s="201" t="s">
        <v>35</v>
      </c>
      <c r="J11" s="201"/>
      <c r="K11" s="201"/>
      <c r="L11" s="201"/>
      <c r="M11" s="202" t="s">
        <v>24</v>
      </c>
      <c r="N11" s="202"/>
      <c r="O11" s="202"/>
      <c r="P11" s="199" t="s">
        <v>9</v>
      </c>
      <c r="Q11" s="199"/>
      <c r="R11" s="199"/>
      <c r="S11" s="200" t="s">
        <v>34</v>
      </c>
      <c r="T11" s="200"/>
      <c r="U11" s="200"/>
      <c r="V11" s="200"/>
      <c r="W11" s="17"/>
      <c r="X11" s="17"/>
      <c r="Y11" s="17"/>
      <c r="Z11" s="17"/>
      <c r="AD11" s="37"/>
    </row>
    <row r="12" spans="2:30" ht="15" customHeight="1">
      <c r="B12" s="14" t="s">
        <v>76</v>
      </c>
      <c r="C12" s="205" t="s">
        <v>96</v>
      </c>
      <c r="D12" s="205"/>
      <c r="E12" s="12" t="s">
        <v>79</v>
      </c>
      <c r="F12" s="229"/>
      <c r="G12" s="229"/>
      <c r="H12" s="229"/>
      <c r="I12" s="206" t="s">
        <v>36</v>
      </c>
      <c r="J12" s="206"/>
      <c r="K12" s="206"/>
      <c r="L12" s="206"/>
      <c r="M12" s="207" t="s">
        <v>98</v>
      </c>
      <c r="N12" s="208"/>
      <c r="O12" s="208"/>
      <c r="P12" s="218" t="s">
        <v>101</v>
      </c>
      <c r="Q12" s="218"/>
      <c r="R12" s="218"/>
      <c r="S12" s="228"/>
      <c r="T12" s="228"/>
      <c r="U12" s="228"/>
      <c r="V12" s="228"/>
      <c r="W12" s="19"/>
      <c r="X12" s="19"/>
      <c r="Y12" s="19"/>
      <c r="Z12" s="19"/>
      <c r="AD12" s="37"/>
    </row>
    <row r="13" spans="2:30" ht="15" customHeight="1">
      <c r="B13" s="14" t="s">
        <v>156</v>
      </c>
      <c r="C13" s="205" t="s">
        <v>43</v>
      </c>
      <c r="D13" s="205"/>
      <c r="E13" s="12" t="s">
        <v>100</v>
      </c>
      <c r="F13" s="229"/>
      <c r="G13" s="229"/>
      <c r="H13" s="229"/>
      <c r="I13" s="227" t="s">
        <v>37</v>
      </c>
      <c r="J13" s="227"/>
      <c r="K13" s="227"/>
      <c r="L13" s="227"/>
      <c r="M13" s="207" t="s">
        <v>70</v>
      </c>
      <c r="N13" s="208"/>
      <c r="O13" s="208"/>
      <c r="P13" s="218" t="s">
        <v>108</v>
      </c>
      <c r="Q13" s="218"/>
      <c r="R13" s="218"/>
      <c r="S13" s="228"/>
      <c r="T13" s="228"/>
      <c r="U13" s="228"/>
      <c r="V13" s="228"/>
      <c r="W13" s="19"/>
      <c r="X13" s="19"/>
      <c r="Y13" s="19"/>
      <c r="Z13" s="19"/>
      <c r="AD13" s="37"/>
    </row>
    <row r="14" spans="2:30" ht="15" customHeight="1">
      <c r="B14" s="14" t="s">
        <v>157</v>
      </c>
      <c r="C14" s="205" t="s">
        <v>111</v>
      </c>
      <c r="D14" s="205"/>
      <c r="E14" s="49" t="s">
        <v>101</v>
      </c>
      <c r="F14" s="229"/>
      <c r="G14" s="229"/>
      <c r="H14" s="229"/>
      <c r="I14" s="230"/>
      <c r="J14" s="230"/>
      <c r="K14" s="230"/>
      <c r="L14" s="230"/>
      <c r="M14" s="231"/>
      <c r="N14" s="231"/>
      <c r="O14" s="231"/>
      <c r="P14" s="205"/>
      <c r="Q14" s="205"/>
      <c r="R14" s="205"/>
      <c r="S14" s="228"/>
      <c r="T14" s="228"/>
      <c r="U14" s="228"/>
      <c r="V14" s="228"/>
      <c r="W14" s="19"/>
      <c r="X14" s="19"/>
      <c r="Y14" s="19"/>
      <c r="Z14" s="19"/>
      <c r="AD14" s="37"/>
    </row>
    <row r="15" spans="2:30" ht="15" customHeight="1">
      <c r="B15" s="11"/>
      <c r="C15" s="205"/>
      <c r="D15" s="205"/>
      <c r="E15" s="12"/>
      <c r="F15" s="229"/>
      <c r="G15" s="229"/>
      <c r="H15" s="229"/>
      <c r="I15" s="230"/>
      <c r="J15" s="230"/>
      <c r="K15" s="230"/>
      <c r="L15" s="230"/>
      <c r="M15" s="231"/>
      <c r="N15" s="231"/>
      <c r="O15" s="231"/>
      <c r="P15" s="205"/>
      <c r="Q15" s="205"/>
      <c r="R15" s="205"/>
      <c r="S15" s="228"/>
      <c r="T15" s="228"/>
      <c r="U15" s="228"/>
      <c r="V15" s="228"/>
      <c r="W15" s="19"/>
      <c r="X15" s="19"/>
      <c r="Y15" s="19"/>
      <c r="Z15" s="19"/>
      <c r="AD15" s="37"/>
    </row>
    <row r="16" spans="2:30" ht="15" customHeight="1">
      <c r="B16" s="11"/>
      <c r="C16" s="205"/>
      <c r="D16" s="205"/>
      <c r="E16" s="12"/>
      <c r="F16" s="229"/>
      <c r="G16" s="229"/>
      <c r="H16" s="229"/>
      <c r="I16" s="230"/>
      <c r="J16" s="230"/>
      <c r="K16" s="230"/>
      <c r="L16" s="230"/>
      <c r="M16" s="231"/>
      <c r="N16" s="231"/>
      <c r="O16" s="231"/>
      <c r="P16" s="205"/>
      <c r="Q16" s="205"/>
      <c r="R16" s="205"/>
      <c r="S16" s="228"/>
      <c r="T16" s="228"/>
      <c r="U16" s="228"/>
      <c r="V16" s="228"/>
      <c r="W16" s="19"/>
      <c r="X16" s="19"/>
      <c r="Y16" s="19"/>
      <c r="Z16" s="19"/>
      <c r="AD16" s="37"/>
    </row>
    <row r="17" spans="2:30" ht="15" customHeight="1">
      <c r="B17" s="11"/>
      <c r="C17" s="205"/>
      <c r="D17" s="205"/>
      <c r="E17" s="12"/>
      <c r="F17" s="204"/>
      <c r="G17" s="204"/>
      <c r="H17" s="204"/>
      <c r="I17" s="227" t="s">
        <v>38</v>
      </c>
      <c r="J17" s="227"/>
      <c r="K17" s="227"/>
      <c r="L17" s="227"/>
      <c r="M17" s="207" t="s">
        <v>96</v>
      </c>
      <c r="N17" s="208"/>
      <c r="O17" s="208"/>
      <c r="P17" s="218" t="s">
        <v>79</v>
      </c>
      <c r="Q17" s="218"/>
      <c r="R17" s="218"/>
      <c r="S17" s="228"/>
      <c r="T17" s="228"/>
      <c r="U17" s="228"/>
      <c r="V17" s="228"/>
      <c r="W17" s="19"/>
      <c r="X17" s="19"/>
      <c r="Y17" s="19"/>
      <c r="Z17" s="19"/>
      <c r="AD17" s="37"/>
    </row>
    <row r="18" spans="2:30" ht="15" customHeight="1" thickBot="1">
      <c r="B18" s="15" t="s">
        <v>39</v>
      </c>
      <c r="C18" s="212" t="s">
        <v>97</v>
      </c>
      <c r="D18" s="212"/>
      <c r="E18" s="103" t="s">
        <v>105</v>
      </c>
      <c r="F18" s="211"/>
      <c r="G18" s="211"/>
      <c r="H18" s="211"/>
      <c r="I18" s="225" t="s">
        <v>39</v>
      </c>
      <c r="J18" s="225"/>
      <c r="K18" s="225"/>
      <c r="L18" s="225"/>
      <c r="M18" s="226" t="s">
        <v>159</v>
      </c>
      <c r="N18" s="226"/>
      <c r="O18" s="226"/>
      <c r="P18" s="223"/>
      <c r="Q18" s="223"/>
      <c r="R18" s="223"/>
      <c r="S18" s="224"/>
      <c r="T18" s="224"/>
      <c r="U18" s="224"/>
      <c r="V18" s="224"/>
      <c r="W18" s="19"/>
      <c r="X18" s="19"/>
      <c r="Y18" s="19"/>
      <c r="Z18" s="19"/>
      <c r="AD18" s="37"/>
    </row>
    <row r="19" ht="15" customHeight="1">
      <c r="AD19" s="37"/>
    </row>
    <row r="20" ht="12.75">
      <c r="AD20" s="37"/>
    </row>
    <row r="21" ht="12.75">
      <c r="AD21" s="37"/>
    </row>
    <row r="22" ht="12.75">
      <c r="AD22" s="37"/>
    </row>
    <row r="23" ht="12.75">
      <c r="AD23" s="37"/>
    </row>
    <row r="24" ht="12.75">
      <c r="AD24" s="37"/>
    </row>
    <row r="25" ht="12.75">
      <c r="AD25" s="37"/>
    </row>
    <row r="26" ht="12.75">
      <c r="AD26" s="37"/>
    </row>
    <row r="27" ht="12.75">
      <c r="AD27" s="37"/>
    </row>
    <row r="28" ht="12.75">
      <c r="AD28" s="37"/>
    </row>
    <row r="29" ht="12.75">
      <c r="AD29" s="37"/>
    </row>
    <row r="30" ht="12.75">
      <c r="AD30" s="37"/>
    </row>
    <row r="31" ht="12.75">
      <c r="AD31" s="37"/>
    </row>
    <row r="32" ht="12.75">
      <c r="AD32" s="37"/>
    </row>
    <row r="33" ht="12.75">
      <c r="AD33" s="37"/>
    </row>
  </sheetData>
  <sheetProtection/>
  <mergeCells count="63">
    <mergeCell ref="P18:R18"/>
    <mergeCell ref="S18:V18"/>
    <mergeCell ref="C17:D17"/>
    <mergeCell ref="F17:H17"/>
    <mergeCell ref="C18:D18"/>
    <mergeCell ref="F18:H18"/>
    <mergeCell ref="I18:L18"/>
    <mergeCell ref="M18:O18"/>
    <mergeCell ref="I17:L17"/>
    <mergeCell ref="M17:O17"/>
    <mergeCell ref="P15:R15"/>
    <mergeCell ref="S15:V15"/>
    <mergeCell ref="P16:R16"/>
    <mergeCell ref="S16:V16"/>
    <mergeCell ref="P17:R17"/>
    <mergeCell ref="S17:V17"/>
    <mergeCell ref="C16:D16"/>
    <mergeCell ref="F16:H16"/>
    <mergeCell ref="I16:L16"/>
    <mergeCell ref="M16:O16"/>
    <mergeCell ref="C15:D15"/>
    <mergeCell ref="F15:H15"/>
    <mergeCell ref="I15:L15"/>
    <mergeCell ref="M15:O15"/>
    <mergeCell ref="P14:R14"/>
    <mergeCell ref="S14:V14"/>
    <mergeCell ref="C13:D13"/>
    <mergeCell ref="F13:H13"/>
    <mergeCell ref="C14:D14"/>
    <mergeCell ref="F14:H14"/>
    <mergeCell ref="I14:L14"/>
    <mergeCell ref="M14:O14"/>
    <mergeCell ref="I13:L13"/>
    <mergeCell ref="M13:O13"/>
    <mergeCell ref="M11:O11"/>
    <mergeCell ref="P13:R13"/>
    <mergeCell ref="S13:V13"/>
    <mergeCell ref="P12:R12"/>
    <mergeCell ref="S12:V12"/>
    <mergeCell ref="C12:D12"/>
    <mergeCell ref="F12:H12"/>
    <mergeCell ref="I12:L12"/>
    <mergeCell ref="M12:O12"/>
    <mergeCell ref="Z6:Z7"/>
    <mergeCell ref="A1:J1"/>
    <mergeCell ref="A2:J2"/>
    <mergeCell ref="P11:R11"/>
    <mergeCell ref="S11:V11"/>
    <mergeCell ref="P6:R6"/>
    <mergeCell ref="S6:X6"/>
    <mergeCell ref="C11:D11"/>
    <mergeCell ref="F11:H11"/>
    <mergeCell ref="I11:L11"/>
    <mergeCell ref="AB6:AB7"/>
    <mergeCell ref="A3:B4"/>
    <mergeCell ref="A6:A7"/>
    <mergeCell ref="B6:B7"/>
    <mergeCell ref="C6:C7"/>
    <mergeCell ref="D6:D7"/>
    <mergeCell ref="E6:E7"/>
    <mergeCell ref="F6:F7"/>
    <mergeCell ref="L6:O6"/>
    <mergeCell ref="Y6:Y7"/>
  </mergeCells>
  <printOptions/>
  <pageMargins left="0.39375" right="0.39375" top="0.39375" bottom="0.39375" header="0.5118055555555556" footer="0.5118055555555556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8.75390625" style="0" customWidth="1"/>
    <col min="4" max="4" width="24.75390625" style="0" customWidth="1"/>
    <col min="5" max="5" width="14.7539062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3" width="10.75390625" style="0" customWidth="1"/>
  </cols>
  <sheetData>
    <row r="1" spans="1:12" ht="15" customHeight="1">
      <c r="A1" s="210" t="s">
        <v>151</v>
      </c>
      <c r="B1" s="210"/>
      <c r="C1" s="210"/>
      <c r="D1" s="210"/>
      <c r="E1" s="210"/>
      <c r="F1" s="210"/>
      <c r="G1" s="210"/>
      <c r="H1" s="210"/>
      <c r="I1" s="210"/>
      <c r="J1" s="210"/>
      <c r="K1" s="50"/>
      <c r="L1" s="50"/>
    </row>
    <row r="2" spans="1:14" ht="15" customHeight="1">
      <c r="A2" s="210" t="s">
        <v>152</v>
      </c>
      <c r="B2" s="210"/>
      <c r="C2" s="210"/>
      <c r="D2" s="210"/>
      <c r="E2" s="210"/>
      <c r="F2" s="210"/>
      <c r="G2" s="210"/>
      <c r="H2" s="210"/>
      <c r="I2" s="210"/>
      <c r="J2" s="210"/>
      <c r="K2" s="50"/>
      <c r="L2" s="50"/>
      <c r="N2" s="32"/>
    </row>
    <row r="3" spans="1:14" ht="19.5" customHeight="1">
      <c r="A3" s="217" t="s">
        <v>44</v>
      </c>
      <c r="B3" s="217"/>
      <c r="C3" s="247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33"/>
    </row>
    <row r="4" spans="1:14" ht="19.5" customHeight="1">
      <c r="A4" s="217"/>
      <c r="B4" s="217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34"/>
    </row>
    <row r="5" ht="12" customHeight="1" thickBot="1">
      <c r="N5" s="8"/>
    </row>
    <row r="6" spans="1:14" ht="12.75" customHeight="1" thickBot="1">
      <c r="A6" s="197" t="s">
        <v>23</v>
      </c>
      <c r="B6" s="195" t="s">
        <v>24</v>
      </c>
      <c r="C6" s="195" t="s">
        <v>9</v>
      </c>
      <c r="D6" s="195" t="s">
        <v>25</v>
      </c>
      <c r="E6" s="195" t="s">
        <v>26</v>
      </c>
      <c r="F6" s="195" t="s">
        <v>27</v>
      </c>
      <c r="G6" s="22" t="s">
        <v>95</v>
      </c>
      <c r="H6" s="22" t="s">
        <v>47</v>
      </c>
      <c r="I6" s="23" t="s">
        <v>48</v>
      </c>
      <c r="J6" s="63" t="s">
        <v>49</v>
      </c>
      <c r="K6" s="63" t="s">
        <v>60</v>
      </c>
      <c r="L6" s="214" t="s">
        <v>50</v>
      </c>
      <c r="M6" s="213" t="s">
        <v>122</v>
      </c>
      <c r="N6" s="8"/>
    </row>
    <row r="7" spans="1:14" ht="15" thickBot="1">
      <c r="A7" s="196"/>
      <c r="B7" s="194"/>
      <c r="C7" s="194"/>
      <c r="D7" s="194"/>
      <c r="E7" s="194"/>
      <c r="F7" s="194"/>
      <c r="G7" s="24" t="s">
        <v>51</v>
      </c>
      <c r="H7" s="24" t="s">
        <v>61</v>
      </c>
      <c r="I7" s="24" t="s">
        <v>52</v>
      </c>
      <c r="J7" s="67" t="s">
        <v>93</v>
      </c>
      <c r="K7" s="66">
        <f>(AVERAGE(G8:G18)*POWER(AVERAGE(H8:H18),1/2))/POWER(AVERAGE(I8:I18),1/3)</f>
        <v>375.99817833376596</v>
      </c>
      <c r="L7" s="250"/>
      <c r="M7" s="249"/>
      <c r="N7" s="8"/>
    </row>
    <row r="8" spans="1:14" ht="15" customHeight="1">
      <c r="A8" s="42">
        <v>1</v>
      </c>
      <c r="B8" s="120" t="s">
        <v>123</v>
      </c>
      <c r="C8" s="121" t="s">
        <v>124</v>
      </c>
      <c r="D8" s="30" t="s">
        <v>72</v>
      </c>
      <c r="E8" s="30" t="s">
        <v>125</v>
      </c>
      <c r="F8" s="122" t="s">
        <v>126</v>
      </c>
      <c r="G8" s="170">
        <v>1000</v>
      </c>
      <c r="H8" s="171">
        <v>0.668</v>
      </c>
      <c r="I8" s="172">
        <v>14.7</v>
      </c>
      <c r="J8" s="60">
        <f aca="true" t="shared" si="0" ref="J8:J18">G8*SQRT(H8)/($K$7*POWER(I8,1/3))</f>
        <v>0.8873535930160058</v>
      </c>
      <c r="K8" s="60">
        <f aca="true" t="shared" si="1" ref="K8:K18">IF(J8&gt;1,J8/J8^(2*LOG10(J8)),J8*J8^(2*LOG10(J8)))</f>
        <v>0.8984307643101643</v>
      </c>
      <c r="L8" s="52">
        <v>3442</v>
      </c>
      <c r="M8" s="123">
        <f aca="true" t="shared" si="2" ref="M8:M18">K8*L8</f>
        <v>3092.3986907555854</v>
      </c>
      <c r="N8" s="8"/>
    </row>
    <row r="9" spans="1:14" ht="15" customHeight="1" thickBot="1">
      <c r="A9" s="36">
        <v>2</v>
      </c>
      <c r="B9" s="124" t="s">
        <v>128</v>
      </c>
      <c r="C9" s="133" t="s">
        <v>129</v>
      </c>
      <c r="D9" s="126" t="s">
        <v>73</v>
      </c>
      <c r="E9" s="134" t="s">
        <v>130</v>
      </c>
      <c r="F9" s="135" t="s">
        <v>56</v>
      </c>
      <c r="G9" s="129">
        <v>890</v>
      </c>
      <c r="H9" s="130">
        <v>0.3</v>
      </c>
      <c r="I9" s="131">
        <v>2.32</v>
      </c>
      <c r="J9" s="61">
        <f t="shared" si="0"/>
        <v>0.9793446718582498</v>
      </c>
      <c r="K9" s="61">
        <f t="shared" si="1"/>
        <v>0.9797153055584654</v>
      </c>
      <c r="L9" s="58">
        <v>3494</v>
      </c>
      <c r="M9" s="132">
        <f t="shared" si="2"/>
        <v>3423.125277621278</v>
      </c>
      <c r="N9" s="8"/>
    </row>
    <row r="10" spans="1:14" ht="15" customHeight="1">
      <c r="A10" s="36">
        <v>3</v>
      </c>
      <c r="B10" s="124" t="s">
        <v>57</v>
      </c>
      <c r="C10" s="133" t="s">
        <v>131</v>
      </c>
      <c r="D10" s="126" t="s">
        <v>127</v>
      </c>
      <c r="E10" s="134" t="s">
        <v>172</v>
      </c>
      <c r="F10" s="169" t="s">
        <v>114</v>
      </c>
      <c r="G10" s="170">
        <v>940</v>
      </c>
      <c r="H10" s="171">
        <v>0.641</v>
      </c>
      <c r="I10" s="172">
        <v>6.09</v>
      </c>
      <c r="J10" s="60">
        <f t="shared" si="0"/>
        <v>1.0960541984805734</v>
      </c>
      <c r="K10" s="60">
        <f t="shared" si="1"/>
        <v>1.0880750422198258</v>
      </c>
      <c r="L10" s="58">
        <v>3265</v>
      </c>
      <c r="M10" s="132">
        <f t="shared" si="2"/>
        <v>3552.565012847731</v>
      </c>
      <c r="N10" s="8"/>
    </row>
    <row r="11" spans="1:14" ht="15" customHeight="1">
      <c r="A11" s="36">
        <v>4</v>
      </c>
      <c r="B11" s="124" t="s">
        <v>132</v>
      </c>
      <c r="C11" s="133" t="s">
        <v>133</v>
      </c>
      <c r="D11" s="126" t="s">
        <v>45</v>
      </c>
      <c r="E11" s="134" t="s">
        <v>134</v>
      </c>
      <c r="F11" s="135" t="s">
        <v>135</v>
      </c>
      <c r="G11" s="129">
        <v>970</v>
      </c>
      <c r="H11" s="130">
        <v>0.39</v>
      </c>
      <c r="I11" s="131">
        <v>3.36</v>
      </c>
      <c r="J11" s="61">
        <f t="shared" si="0"/>
        <v>1.075652203335885</v>
      </c>
      <c r="K11" s="61">
        <f t="shared" si="1"/>
        <v>1.0706947084116885</v>
      </c>
      <c r="L11" s="58">
        <v>3325</v>
      </c>
      <c r="M11" s="132">
        <f t="shared" si="2"/>
        <v>3560.059905468864</v>
      </c>
      <c r="N11" s="8"/>
    </row>
    <row r="12" spans="1:14" ht="15" customHeight="1">
      <c r="A12" s="36">
        <v>5</v>
      </c>
      <c r="B12" s="136" t="s">
        <v>68</v>
      </c>
      <c r="C12" s="137" t="s">
        <v>74</v>
      </c>
      <c r="D12" s="126" t="s">
        <v>75</v>
      </c>
      <c r="E12" s="138" t="s">
        <v>80</v>
      </c>
      <c r="F12" s="128" t="s">
        <v>69</v>
      </c>
      <c r="G12" s="129">
        <v>850</v>
      </c>
      <c r="H12" s="130">
        <v>0.385</v>
      </c>
      <c r="I12" s="131">
        <v>3.27</v>
      </c>
      <c r="J12" s="61">
        <f t="shared" si="0"/>
        <v>0.945034431829558</v>
      </c>
      <c r="K12" s="61">
        <f t="shared" si="1"/>
        <v>0.9476615707670911</v>
      </c>
      <c r="L12" s="58">
        <v>3760</v>
      </c>
      <c r="M12" s="132">
        <f t="shared" si="2"/>
        <v>3563.2075060842626</v>
      </c>
      <c r="N12" s="8"/>
    </row>
    <row r="13" spans="1:14" ht="15" customHeight="1">
      <c r="A13" s="36">
        <v>6</v>
      </c>
      <c r="B13" s="136" t="s">
        <v>62</v>
      </c>
      <c r="C13" s="137" t="s">
        <v>63</v>
      </c>
      <c r="D13" s="126" t="s">
        <v>110</v>
      </c>
      <c r="E13" s="136" t="s">
        <v>112</v>
      </c>
      <c r="F13" s="135" t="s">
        <v>113</v>
      </c>
      <c r="G13" s="129">
        <v>1050</v>
      </c>
      <c r="H13" s="130">
        <v>1.179</v>
      </c>
      <c r="I13" s="131">
        <v>17.54</v>
      </c>
      <c r="J13" s="61">
        <f t="shared" si="0"/>
        <v>1.1670351347625765</v>
      </c>
      <c r="K13" s="61">
        <f t="shared" si="1"/>
        <v>1.143097891003974</v>
      </c>
      <c r="L13" s="58">
        <v>3295</v>
      </c>
      <c r="M13" s="132">
        <f t="shared" si="2"/>
        <v>3766.5075508580944</v>
      </c>
      <c r="N13" s="8"/>
    </row>
    <row r="14" spans="1:14" ht="15" customHeight="1">
      <c r="A14" s="36">
        <v>7</v>
      </c>
      <c r="B14" s="124" t="s">
        <v>169</v>
      </c>
      <c r="C14" s="125" t="s">
        <v>170</v>
      </c>
      <c r="D14" s="186" t="s">
        <v>127</v>
      </c>
      <c r="E14" s="127" t="s">
        <v>171</v>
      </c>
      <c r="F14" s="128" t="s">
        <v>136</v>
      </c>
      <c r="G14" s="129">
        <v>1010</v>
      </c>
      <c r="H14" s="130">
        <v>0.427</v>
      </c>
      <c r="I14" s="131">
        <v>3.65</v>
      </c>
      <c r="J14" s="61">
        <f t="shared" si="0"/>
        <v>1.1400361311620173</v>
      </c>
      <c r="K14" s="61">
        <f t="shared" si="1"/>
        <v>1.123153611789648</v>
      </c>
      <c r="L14" s="58">
        <v>3383</v>
      </c>
      <c r="M14" s="132">
        <f t="shared" si="2"/>
        <v>3799.6286686843787</v>
      </c>
      <c r="N14" s="8"/>
    </row>
    <row r="15" spans="1:14" ht="15" customHeight="1">
      <c r="A15" s="36">
        <v>8</v>
      </c>
      <c r="B15" s="124" t="s">
        <v>58</v>
      </c>
      <c r="C15" s="125" t="s">
        <v>59</v>
      </c>
      <c r="D15" s="126" t="s">
        <v>72</v>
      </c>
      <c r="E15" s="127" t="s">
        <v>67</v>
      </c>
      <c r="F15" s="128" t="s">
        <v>40</v>
      </c>
      <c r="G15" s="129">
        <v>1045</v>
      </c>
      <c r="H15" s="130">
        <v>1.036</v>
      </c>
      <c r="I15" s="131">
        <v>11.03</v>
      </c>
      <c r="J15" s="61">
        <f t="shared" si="0"/>
        <v>1.2708235565652464</v>
      </c>
      <c r="K15" s="61">
        <f t="shared" si="1"/>
        <v>1.2089762664623038</v>
      </c>
      <c r="L15" s="58">
        <v>3222</v>
      </c>
      <c r="M15" s="132">
        <f t="shared" si="2"/>
        <v>3895.321530541543</v>
      </c>
      <c r="N15" s="8"/>
    </row>
    <row r="16" spans="1:14" ht="15" customHeight="1">
      <c r="A16" s="36">
        <v>9</v>
      </c>
      <c r="B16" s="187" t="s">
        <v>189</v>
      </c>
      <c r="C16" s="133"/>
      <c r="D16" s="186" t="s">
        <v>127</v>
      </c>
      <c r="E16" s="134"/>
      <c r="F16" s="128" t="s">
        <v>69</v>
      </c>
      <c r="G16" s="129">
        <v>850</v>
      </c>
      <c r="H16" s="130">
        <v>0.385</v>
      </c>
      <c r="I16" s="131">
        <v>4.05</v>
      </c>
      <c r="J16" s="61">
        <f t="shared" si="0"/>
        <v>0.8799916310225254</v>
      </c>
      <c r="K16" s="61">
        <f t="shared" si="1"/>
        <v>0.8925731254996835</v>
      </c>
      <c r="L16" s="58">
        <v>4510</v>
      </c>
      <c r="M16" s="132">
        <f t="shared" si="2"/>
        <v>4025.5047960035727</v>
      </c>
      <c r="N16" s="8"/>
    </row>
    <row r="17" spans="1:14" ht="15" customHeight="1">
      <c r="A17" s="36">
        <v>10</v>
      </c>
      <c r="B17" s="124" t="s">
        <v>142</v>
      </c>
      <c r="C17" s="125" t="s">
        <v>83</v>
      </c>
      <c r="D17" s="138" t="s">
        <v>42</v>
      </c>
      <c r="E17" s="127" t="s">
        <v>173</v>
      </c>
      <c r="F17" s="128"/>
      <c r="G17" s="129">
        <v>980</v>
      </c>
      <c r="H17" s="130">
        <v>0.41</v>
      </c>
      <c r="I17" s="131">
        <v>3.8</v>
      </c>
      <c r="J17" s="61">
        <f t="shared" si="0"/>
        <v>1.0694760524345908</v>
      </c>
      <c r="K17" s="61">
        <f t="shared" si="1"/>
        <v>1.065293218465788</v>
      </c>
      <c r="L17" s="58">
        <v>7820</v>
      </c>
      <c r="M17" s="132">
        <f t="shared" si="2"/>
        <v>8330.592968402461</v>
      </c>
      <c r="N17" s="8"/>
    </row>
    <row r="18" spans="1:14" ht="15" customHeight="1" thickBot="1">
      <c r="A18" s="43">
        <v>11</v>
      </c>
      <c r="B18" s="165" t="s">
        <v>81</v>
      </c>
      <c r="C18" s="173" t="s">
        <v>82</v>
      </c>
      <c r="D18" s="174" t="s">
        <v>72</v>
      </c>
      <c r="E18" s="175" t="s">
        <v>84</v>
      </c>
      <c r="F18" s="176" t="s">
        <v>41</v>
      </c>
      <c r="G18" s="143">
        <v>920</v>
      </c>
      <c r="H18" s="144">
        <v>0.256</v>
      </c>
      <c r="I18" s="145">
        <v>4.2</v>
      </c>
      <c r="J18" s="62">
        <f t="shared" si="0"/>
        <v>0.7673125574578584</v>
      </c>
      <c r="K18" s="62">
        <f t="shared" si="1"/>
        <v>0.8155208081536686</v>
      </c>
      <c r="L18" s="59">
        <v>150000</v>
      </c>
      <c r="M18" s="146">
        <f t="shared" si="2"/>
        <v>122328.12122305029</v>
      </c>
      <c r="N18" s="8"/>
    </row>
    <row r="19" ht="15" customHeight="1" thickBot="1"/>
    <row r="20" spans="2:13" ht="15" customHeight="1">
      <c r="B20" s="9" t="s">
        <v>35</v>
      </c>
      <c r="C20" s="251" t="s">
        <v>24</v>
      </c>
      <c r="D20" s="252"/>
      <c r="E20" s="10" t="s">
        <v>9</v>
      </c>
      <c r="F20" s="251" t="s">
        <v>34</v>
      </c>
      <c r="G20" s="253"/>
      <c r="H20" s="254"/>
      <c r="I20" s="147"/>
      <c r="J20" s="147"/>
      <c r="K20" s="147"/>
      <c r="L20" s="17"/>
      <c r="M20" s="17"/>
    </row>
    <row r="21" spans="2:13" ht="15" customHeight="1">
      <c r="B21" s="13" t="s">
        <v>36</v>
      </c>
      <c r="C21" s="207" t="s">
        <v>98</v>
      </c>
      <c r="D21" s="208"/>
      <c r="E21" s="81" t="s">
        <v>101</v>
      </c>
      <c r="F21" s="245"/>
      <c r="G21" s="246"/>
      <c r="H21" s="219"/>
      <c r="I21" s="147"/>
      <c r="J21" s="147"/>
      <c r="K21" s="147"/>
      <c r="L21" s="19"/>
      <c r="M21" s="17"/>
    </row>
    <row r="22" spans="2:13" ht="15" customHeight="1">
      <c r="B22" s="101" t="s">
        <v>37</v>
      </c>
      <c r="C22" s="207" t="s">
        <v>70</v>
      </c>
      <c r="D22" s="208"/>
      <c r="E22" s="81" t="s">
        <v>108</v>
      </c>
      <c r="F22" s="245"/>
      <c r="G22" s="246"/>
      <c r="H22" s="219"/>
      <c r="I22" s="148"/>
      <c r="J22" s="148"/>
      <c r="K22" s="148"/>
      <c r="L22" s="19"/>
      <c r="M22" s="17"/>
    </row>
    <row r="23" spans="2:13" ht="15" customHeight="1">
      <c r="B23" s="101"/>
      <c r="C23" s="209"/>
      <c r="D23" s="216"/>
      <c r="E23" s="47"/>
      <c r="F23" s="245"/>
      <c r="G23" s="246"/>
      <c r="H23" s="219"/>
      <c r="I23" s="18"/>
      <c r="J23" s="18"/>
      <c r="K23" s="18"/>
      <c r="L23" s="19"/>
      <c r="M23" s="17"/>
    </row>
    <row r="24" spans="2:13" ht="15" customHeight="1">
      <c r="B24" s="101"/>
      <c r="C24" s="209"/>
      <c r="D24" s="216"/>
      <c r="E24" s="47"/>
      <c r="F24" s="245"/>
      <c r="G24" s="246"/>
      <c r="H24" s="219"/>
      <c r="I24" s="18"/>
      <c r="J24" s="18"/>
      <c r="K24" s="18"/>
      <c r="L24" s="19"/>
      <c r="M24" s="17"/>
    </row>
    <row r="25" spans="2:13" ht="15" customHeight="1">
      <c r="B25" s="101"/>
      <c r="C25" s="209"/>
      <c r="D25" s="216"/>
      <c r="E25" s="47"/>
      <c r="F25" s="245"/>
      <c r="G25" s="246"/>
      <c r="H25" s="219"/>
      <c r="I25" s="18"/>
      <c r="J25" s="18"/>
      <c r="K25" s="18"/>
      <c r="L25" s="19"/>
      <c r="M25" s="17"/>
    </row>
    <row r="26" spans="2:13" ht="15" customHeight="1">
      <c r="B26" s="101" t="s">
        <v>38</v>
      </c>
      <c r="C26" s="209" t="s">
        <v>116</v>
      </c>
      <c r="D26" s="215"/>
      <c r="E26" s="48" t="s">
        <v>79</v>
      </c>
      <c r="F26" s="245"/>
      <c r="G26" s="246"/>
      <c r="H26" s="219"/>
      <c r="I26" s="148"/>
      <c r="J26" s="148"/>
      <c r="K26" s="148"/>
      <c r="L26" s="19"/>
      <c r="M26" s="17"/>
    </row>
    <row r="27" spans="2:13" ht="15" customHeight="1" thickBot="1">
      <c r="B27" s="102" t="s">
        <v>39</v>
      </c>
      <c r="C27" s="240" t="s">
        <v>159</v>
      </c>
      <c r="D27" s="241"/>
      <c r="E27" s="16"/>
      <c r="F27" s="242"/>
      <c r="G27" s="243"/>
      <c r="H27" s="244"/>
      <c r="I27" s="148"/>
      <c r="J27" s="148"/>
      <c r="K27" s="148"/>
      <c r="L27" s="19"/>
      <c r="M27" s="17"/>
    </row>
    <row r="28" ht="15" customHeight="1"/>
    <row r="29" spans="3:9" ht="12.75">
      <c r="C29" s="237"/>
      <c r="D29" s="239"/>
      <c r="E29" s="239"/>
      <c r="F29" s="239"/>
      <c r="G29" s="238"/>
      <c r="H29" s="238"/>
      <c r="I29" s="238"/>
    </row>
    <row r="30" spans="3:9" ht="12.75">
      <c r="C30" s="237"/>
      <c r="D30" s="239"/>
      <c r="E30" s="239"/>
      <c r="F30" s="239"/>
      <c r="G30" s="238"/>
      <c r="H30" s="238"/>
      <c r="I30" s="238"/>
    </row>
    <row r="31" spans="3:9" ht="12.75">
      <c r="C31" s="237"/>
      <c r="D31" s="239"/>
      <c r="E31" s="239"/>
      <c r="F31" s="239"/>
      <c r="G31" s="238"/>
      <c r="H31" s="238"/>
      <c r="I31" s="238"/>
    </row>
    <row r="32" spans="3:9" ht="12.75">
      <c r="C32" s="239"/>
      <c r="D32" s="239"/>
      <c r="E32" s="239"/>
      <c r="F32" s="239"/>
      <c r="G32" s="238"/>
      <c r="H32" s="238"/>
      <c r="I32" s="238"/>
    </row>
    <row r="33" spans="3:9" ht="12.75">
      <c r="C33" s="239"/>
      <c r="D33" s="239"/>
      <c r="E33" s="239"/>
      <c r="F33" s="239"/>
      <c r="G33" s="238"/>
      <c r="H33" s="238"/>
      <c r="I33" s="238"/>
    </row>
    <row r="34" spans="3:9" ht="12.75">
      <c r="C34" s="237"/>
      <c r="D34" s="239"/>
      <c r="E34" s="239"/>
      <c r="F34" s="239"/>
      <c r="G34" s="238"/>
      <c r="H34" s="238"/>
      <c r="I34" s="238"/>
    </row>
    <row r="35" spans="3:9" ht="12.75">
      <c r="C35" s="237"/>
      <c r="D35" s="237"/>
      <c r="E35" s="237"/>
      <c r="F35" s="237"/>
      <c r="G35" s="238"/>
      <c r="H35" s="238"/>
      <c r="I35" s="238"/>
    </row>
  </sheetData>
  <sheetProtection/>
  <mergeCells count="42">
    <mergeCell ref="C3:M4"/>
    <mergeCell ref="M6:M7"/>
    <mergeCell ref="L6:L7"/>
    <mergeCell ref="C20:D20"/>
    <mergeCell ref="F20:H20"/>
    <mergeCell ref="A1:J1"/>
    <mergeCell ref="A2:J2"/>
    <mergeCell ref="F6:F7"/>
    <mergeCell ref="A3:B4"/>
    <mergeCell ref="A6:A7"/>
    <mergeCell ref="B6:B7"/>
    <mergeCell ref="C22:D22"/>
    <mergeCell ref="F22:H22"/>
    <mergeCell ref="C21:D21"/>
    <mergeCell ref="F21:H21"/>
    <mergeCell ref="D6:D7"/>
    <mergeCell ref="E6:E7"/>
    <mergeCell ref="C6:C7"/>
    <mergeCell ref="C26:D26"/>
    <mergeCell ref="F26:H26"/>
    <mergeCell ref="C23:D23"/>
    <mergeCell ref="F23:H23"/>
    <mergeCell ref="C25:D25"/>
    <mergeCell ref="F25:H25"/>
    <mergeCell ref="C24:D24"/>
    <mergeCell ref="F24:H24"/>
    <mergeCell ref="C27:D27"/>
    <mergeCell ref="F27:H27"/>
    <mergeCell ref="G32:I32"/>
    <mergeCell ref="C29:F29"/>
    <mergeCell ref="G29:I29"/>
    <mergeCell ref="C30:F30"/>
    <mergeCell ref="G30:I30"/>
    <mergeCell ref="C31:F31"/>
    <mergeCell ref="G31:I31"/>
    <mergeCell ref="C32:F32"/>
    <mergeCell ref="C35:F35"/>
    <mergeCell ref="G35:I35"/>
    <mergeCell ref="C33:F33"/>
    <mergeCell ref="G33:I33"/>
    <mergeCell ref="C34:F34"/>
    <mergeCell ref="G34:I34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Jedlička</dc:creator>
  <cp:keywords/>
  <dc:description/>
  <cp:lastModifiedBy>Jiří Kreisel</cp:lastModifiedBy>
  <cp:lastPrinted>2012-09-09T08:30:43Z</cp:lastPrinted>
  <dcterms:created xsi:type="dcterms:W3CDTF">2005-07-31T10:02:30Z</dcterms:created>
  <dcterms:modified xsi:type="dcterms:W3CDTF">2012-10-06T19:32:45Z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